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13" documentId="8_{48FBB6ED-2B5D-4109-921C-E440A1E1CCE5}" xr6:coauthVersionLast="47" xr6:coauthVersionMax="47" xr10:uidLastSave="{F1078584-10D5-413E-835A-40E5ECE24449}"/>
  <bookViews>
    <workbookView xWindow="-28920" yWindow="-4305" windowWidth="29040" windowHeight="17640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OpCo's" sheetId="29" state="hidden" r:id="rId8"/>
    <sheet name="MONTHLY SUMMARIES" sheetId="28" state="hidden" r:id="rId9"/>
  </sheets>
  <definedNames>
    <definedName name="_xlnm._FilterDatabase" localSheetId="7" hidden="1">'All OpCo''s'!$A$1:$E$231</definedName>
  </definedNames>
  <calcPr calcId="191028"/>
  <pivotCaches>
    <pivotCache cacheId="60" r:id="rId10"/>
    <pivotCache cacheId="6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114" i="11" l="1"/>
  <c r="F78" i="28"/>
  <c r="DY10" i="13"/>
  <c r="DY13" i="13"/>
  <c r="DY19" i="13" s="1"/>
  <c r="DY16" i="13"/>
  <c r="DY17" i="13"/>
  <c r="DY18" i="13"/>
  <c r="DY21" i="13"/>
  <c r="DY30" i="13" s="1"/>
  <c r="DY24" i="13"/>
  <c r="DY27" i="13"/>
  <c r="DY28" i="13"/>
  <c r="DY29" i="13"/>
  <c r="DY32" i="13"/>
  <c r="DY35" i="13"/>
  <c r="DY41" i="13" s="1"/>
  <c r="DY38" i="13"/>
  <c r="DY39" i="13"/>
  <c r="DY40" i="13"/>
  <c r="DY43" i="13"/>
  <c r="DY52" i="13" s="1"/>
  <c r="DY46" i="13"/>
  <c r="DY49" i="13"/>
  <c r="DY50" i="13"/>
  <c r="DY51" i="13"/>
  <c r="DY54" i="13"/>
  <c r="DY57" i="13"/>
  <c r="DY63" i="13" s="1"/>
  <c r="DY60" i="13"/>
  <c r="DY61" i="13"/>
  <c r="DY62" i="13"/>
  <c r="DY65" i="13"/>
  <c r="DY74" i="13" s="1"/>
  <c r="DY68" i="13"/>
  <c r="DY71" i="13"/>
  <c r="DY72" i="13"/>
  <c r="DY73" i="13"/>
  <c r="DY76" i="13"/>
  <c r="DY79" i="13"/>
  <c r="DY85" i="13" s="1"/>
  <c r="DY82" i="13"/>
  <c r="DY83" i="13"/>
  <c r="DY84" i="13"/>
  <c r="DY87" i="13"/>
  <c r="DY96" i="13" s="1"/>
  <c r="DY90" i="13"/>
  <c r="DY93" i="13"/>
  <c r="DY94" i="13"/>
  <c r="DY95" i="13"/>
  <c r="DY98" i="13"/>
  <c r="DY101" i="13"/>
  <c r="DY107" i="13" s="1"/>
  <c r="DY104" i="13"/>
  <c r="DY105" i="13"/>
  <c r="DY106" i="13"/>
  <c r="DY109" i="13"/>
  <c r="DY110" i="13"/>
  <c r="DY111" i="13"/>
  <c r="DY112" i="13"/>
  <c r="DY113" i="13"/>
  <c r="DY116" i="13"/>
  <c r="DY117" i="13"/>
  <c r="DY118" i="13"/>
  <c r="DY119" i="13"/>
  <c r="DY120" i="13"/>
  <c r="DY121" i="13" s="1"/>
  <c r="DY123" i="13"/>
  <c r="DY124" i="13"/>
  <c r="DY125" i="13"/>
  <c r="DY126" i="13"/>
  <c r="DY127" i="13"/>
  <c r="DY128" i="13" s="1"/>
  <c r="DY130" i="13"/>
  <c r="DY133" i="13"/>
  <c r="DY139" i="13" s="1"/>
  <c r="DY136" i="13"/>
  <c r="DY137" i="13"/>
  <c r="DY138" i="13"/>
  <c r="DY141" i="13"/>
  <c r="DY146" i="13" s="1"/>
  <c r="DY142" i="13"/>
  <c r="DY143" i="13"/>
  <c r="DY144" i="13"/>
  <c r="DY145" i="13"/>
  <c r="DY148" i="13"/>
  <c r="DY149" i="13"/>
  <c r="DY153" i="13" s="1"/>
  <c r="DY150" i="13"/>
  <c r="DY151" i="13"/>
  <c r="DY152" i="13"/>
  <c r="DY155" i="13"/>
  <c r="DY160" i="13" s="1"/>
  <c r="DY156" i="13"/>
  <c r="DY157" i="13"/>
  <c r="DY158" i="13"/>
  <c r="DY159" i="13"/>
  <c r="DY162" i="13"/>
  <c r="DY165" i="13"/>
  <c r="DY171" i="13" s="1"/>
  <c r="DY168" i="13"/>
  <c r="DY169" i="13"/>
  <c r="DY170" i="13"/>
  <c r="DY173" i="13"/>
  <c r="DY182" i="13" s="1"/>
  <c r="DY176" i="13"/>
  <c r="DY179" i="13"/>
  <c r="DY180" i="13"/>
  <c r="DY181" i="13"/>
  <c r="DY195" i="13"/>
  <c r="DY198" i="13"/>
  <c r="DY204" i="13" s="1"/>
  <c r="DY201" i="13"/>
  <c r="DY202" i="13"/>
  <c r="DY203" i="13"/>
  <c r="DY206" i="13"/>
  <c r="DY215" i="13" s="1"/>
  <c r="DY209" i="13"/>
  <c r="DY212" i="13"/>
  <c r="DY213" i="13"/>
  <c r="DY214" i="13"/>
  <c r="DY217" i="13"/>
  <c r="DY220" i="13"/>
  <c r="DY223" i="13"/>
  <c r="DY224" i="13"/>
  <c r="DY225" i="13"/>
  <c r="DY226" i="13"/>
  <c r="DY10" i="14"/>
  <c r="DY19" i="14" s="1"/>
  <c r="DY13" i="14"/>
  <c r="DY16" i="14"/>
  <c r="DY17" i="14"/>
  <c r="DY18" i="14"/>
  <c r="DY21" i="14"/>
  <c r="DY24" i="14"/>
  <c r="DY30" i="14" s="1"/>
  <c r="DY27" i="14"/>
  <c r="DY28" i="14"/>
  <c r="DY29" i="14"/>
  <c r="DY32" i="14"/>
  <c r="DY41" i="14" s="1"/>
  <c r="DY35" i="14"/>
  <c r="DY38" i="14"/>
  <c r="DY39" i="14"/>
  <c r="DY40" i="14"/>
  <c r="DY43" i="14"/>
  <c r="DY46" i="14"/>
  <c r="DY52" i="14" s="1"/>
  <c r="DY49" i="14"/>
  <c r="DY50" i="14"/>
  <c r="DY51" i="14"/>
  <c r="DY54" i="14"/>
  <c r="DY63" i="14" s="1"/>
  <c r="DY57" i="14"/>
  <c r="DY60" i="14"/>
  <c r="DY61" i="14"/>
  <c r="DY62" i="14"/>
  <c r="DY65" i="14"/>
  <c r="DY68" i="14"/>
  <c r="DY74" i="14" s="1"/>
  <c r="DY71" i="14"/>
  <c r="DY72" i="14"/>
  <c r="DY73" i="14"/>
  <c r="DY76" i="14"/>
  <c r="DY85" i="14" s="1"/>
  <c r="DY79" i="14"/>
  <c r="DY82" i="14"/>
  <c r="DY83" i="14"/>
  <c r="DY84" i="14"/>
  <c r="DY87" i="14"/>
  <c r="DY90" i="14"/>
  <c r="DY96" i="14" s="1"/>
  <c r="DY93" i="14"/>
  <c r="DY94" i="14"/>
  <c r="DY95" i="14"/>
  <c r="DY98" i="14"/>
  <c r="DY107" i="14" s="1"/>
  <c r="DY101" i="14"/>
  <c r="DY104" i="14"/>
  <c r="DY105" i="14"/>
  <c r="DY106" i="14"/>
  <c r="DY109" i="14"/>
  <c r="DY114" i="14" s="1"/>
  <c r="DY110" i="14"/>
  <c r="DY111" i="14"/>
  <c r="DY112" i="14"/>
  <c r="DY113" i="14"/>
  <c r="DY116" i="14"/>
  <c r="DY121" i="14" s="1"/>
  <c r="DY117" i="14"/>
  <c r="DY118" i="14"/>
  <c r="DY119" i="14"/>
  <c r="DY120" i="14"/>
  <c r="DY123" i="14"/>
  <c r="DY128" i="14" s="1"/>
  <c r="DY124" i="14"/>
  <c r="DY125" i="14"/>
  <c r="DY126" i="14"/>
  <c r="DY127" i="14"/>
  <c r="DY130" i="14"/>
  <c r="DY139" i="14" s="1"/>
  <c r="DY133" i="14"/>
  <c r="DY136" i="14"/>
  <c r="DY137" i="14"/>
  <c r="DY138" i="14"/>
  <c r="DY141" i="14"/>
  <c r="DY146" i="14" s="1"/>
  <c r="DY142" i="14"/>
  <c r="DY143" i="14"/>
  <c r="DY144" i="14"/>
  <c r="DY145" i="14"/>
  <c r="DY148" i="14"/>
  <c r="DY153" i="14" s="1"/>
  <c r="DY149" i="14"/>
  <c r="DY150" i="14"/>
  <c r="DY151" i="14"/>
  <c r="DY152" i="14"/>
  <c r="DY155" i="14"/>
  <c r="DY160" i="14" s="1"/>
  <c r="DY156" i="14"/>
  <c r="DY157" i="14"/>
  <c r="DY158" i="14"/>
  <c r="DY159" i="14"/>
  <c r="DY162" i="14"/>
  <c r="DY171" i="14" s="1"/>
  <c r="DY165" i="14"/>
  <c r="DY168" i="14"/>
  <c r="DY169" i="14"/>
  <c r="DY170" i="14"/>
  <c r="DY173" i="14"/>
  <c r="DY182" i="14" s="1"/>
  <c r="DY176" i="14"/>
  <c r="DY179" i="14"/>
  <c r="DY180" i="14"/>
  <c r="DY181" i="14"/>
  <c r="DY195" i="14"/>
  <c r="DY204" i="14" s="1"/>
  <c r="DY198" i="14"/>
  <c r="DY201" i="14"/>
  <c r="DY202" i="14"/>
  <c r="DY203" i="14"/>
  <c r="DY206" i="14"/>
  <c r="DY215" i="14" s="1"/>
  <c r="DY209" i="14"/>
  <c r="DY212" i="14"/>
  <c r="DY213" i="14"/>
  <c r="DY214" i="14"/>
  <c r="DY217" i="14"/>
  <c r="DY220" i="14"/>
  <c r="DY223" i="14"/>
  <c r="DY224" i="14"/>
  <c r="DY225" i="14"/>
  <c r="DY226" i="14"/>
  <c r="DY10" i="15"/>
  <c r="DY19" i="15" s="1"/>
  <c r="DY13" i="15"/>
  <c r="DY16" i="15"/>
  <c r="DY17" i="15"/>
  <c r="DY18" i="15"/>
  <c r="DY21" i="15"/>
  <c r="DY30" i="15" s="1"/>
  <c r="DY24" i="15"/>
  <c r="DY27" i="15"/>
  <c r="DY28" i="15"/>
  <c r="DY29" i="15"/>
  <c r="DY32" i="15"/>
  <c r="DY41" i="15" s="1"/>
  <c r="DY35" i="15"/>
  <c r="DY38" i="15"/>
  <c r="DY39" i="15"/>
  <c r="DY40" i="15"/>
  <c r="DY43" i="15"/>
  <c r="DY52" i="15" s="1"/>
  <c r="DY46" i="15"/>
  <c r="DY49" i="15"/>
  <c r="DY50" i="15"/>
  <c r="DY51" i="15"/>
  <c r="DY54" i="15"/>
  <c r="DY63" i="15" s="1"/>
  <c r="DY57" i="15"/>
  <c r="DY60" i="15"/>
  <c r="DY61" i="15"/>
  <c r="DY62" i="15"/>
  <c r="DY65" i="15"/>
  <c r="DY74" i="15" s="1"/>
  <c r="DY68" i="15"/>
  <c r="DY71" i="15"/>
  <c r="DY72" i="15"/>
  <c r="DY73" i="15"/>
  <c r="DY76" i="15"/>
  <c r="DY85" i="15" s="1"/>
  <c r="DY79" i="15"/>
  <c r="DY82" i="15"/>
  <c r="DY83" i="15"/>
  <c r="DY84" i="15"/>
  <c r="DY87" i="15"/>
  <c r="DY96" i="15" s="1"/>
  <c r="DY90" i="15"/>
  <c r="DY93" i="15"/>
  <c r="DY94" i="15"/>
  <c r="DY95" i="15"/>
  <c r="DY98" i="15"/>
  <c r="DY107" i="15" s="1"/>
  <c r="DY101" i="15"/>
  <c r="DY104" i="15"/>
  <c r="DY105" i="15"/>
  <c r="DY106" i="15"/>
  <c r="DY109" i="15"/>
  <c r="DY114" i="15" s="1"/>
  <c r="DY110" i="15"/>
  <c r="DY111" i="15"/>
  <c r="DY112" i="15"/>
  <c r="DY113" i="15"/>
  <c r="DY116" i="15"/>
  <c r="DY121" i="15" s="1"/>
  <c r="DY117" i="15"/>
  <c r="DY118" i="15"/>
  <c r="DY119" i="15"/>
  <c r="DY120" i="15"/>
  <c r="DY123" i="15"/>
  <c r="DY128" i="15" s="1"/>
  <c r="DY124" i="15"/>
  <c r="DY125" i="15"/>
  <c r="DY126" i="15"/>
  <c r="DY127" i="15"/>
  <c r="DY130" i="15"/>
  <c r="DY139" i="15" s="1"/>
  <c r="DY133" i="15"/>
  <c r="DY136" i="15"/>
  <c r="DY137" i="15"/>
  <c r="DY138" i="15"/>
  <c r="DY141" i="15"/>
  <c r="DY146" i="15" s="1"/>
  <c r="DY142" i="15"/>
  <c r="DY143" i="15"/>
  <c r="DY144" i="15"/>
  <c r="DY145" i="15"/>
  <c r="DY148" i="15"/>
  <c r="DY153" i="15" s="1"/>
  <c r="DY149" i="15"/>
  <c r="DY150" i="15"/>
  <c r="DY151" i="15"/>
  <c r="DY152" i="15"/>
  <c r="DY155" i="15"/>
  <c r="DY160" i="15" s="1"/>
  <c r="DY156" i="15"/>
  <c r="DY157" i="15"/>
  <c r="DY158" i="15"/>
  <c r="DY159" i="15"/>
  <c r="DY162" i="15"/>
  <c r="DY171" i="15" s="1"/>
  <c r="DY165" i="15"/>
  <c r="DY168" i="15"/>
  <c r="DY169" i="15"/>
  <c r="DY170" i="15"/>
  <c r="DY173" i="15"/>
  <c r="DY182" i="15" s="1"/>
  <c r="DY176" i="15"/>
  <c r="DY179" i="15"/>
  <c r="DY180" i="15"/>
  <c r="DY181" i="15"/>
  <c r="DY195" i="15"/>
  <c r="DY204" i="15" s="1"/>
  <c r="DY198" i="15"/>
  <c r="DY201" i="15"/>
  <c r="DY202" i="15"/>
  <c r="DY203" i="15"/>
  <c r="DY206" i="15"/>
  <c r="DY215" i="15" s="1"/>
  <c r="DY209" i="15"/>
  <c r="DY212" i="15"/>
  <c r="DY213" i="15"/>
  <c r="DY214" i="15"/>
  <c r="DY217" i="15"/>
  <c r="DY220" i="15"/>
  <c r="DY223" i="15"/>
  <c r="DY224" i="15"/>
  <c r="DY225" i="15"/>
  <c r="DY226" i="15"/>
  <c r="DY10" i="11"/>
  <c r="DY19" i="11" s="1"/>
  <c r="DY13" i="11"/>
  <c r="DY16" i="11"/>
  <c r="DY17" i="11"/>
  <c r="DY18" i="11"/>
  <c r="DY21" i="11"/>
  <c r="DY30" i="11" s="1"/>
  <c r="DY24" i="11"/>
  <c r="DY27" i="11"/>
  <c r="DY28" i="11"/>
  <c r="DY29" i="11"/>
  <c r="DY32" i="11"/>
  <c r="DY41" i="11" s="1"/>
  <c r="DY35" i="11"/>
  <c r="DY38" i="11"/>
  <c r="DY39" i="11"/>
  <c r="DY40" i="11"/>
  <c r="DY43" i="11"/>
  <c r="DY52" i="11" s="1"/>
  <c r="DY46" i="11"/>
  <c r="DY49" i="11"/>
  <c r="DY50" i="11"/>
  <c r="DY51" i="11"/>
  <c r="DY54" i="11"/>
  <c r="DY63" i="11" s="1"/>
  <c r="DY57" i="11"/>
  <c r="DY60" i="11"/>
  <c r="DY61" i="11"/>
  <c r="DY62" i="11"/>
  <c r="DY65" i="11"/>
  <c r="DY74" i="11" s="1"/>
  <c r="DY68" i="11"/>
  <c r="DY71" i="11"/>
  <c r="DY72" i="11"/>
  <c r="DY73" i="11"/>
  <c r="DY76" i="11"/>
  <c r="DY85" i="11" s="1"/>
  <c r="DY79" i="11"/>
  <c r="DY82" i="11"/>
  <c r="DY83" i="11"/>
  <c r="DY84" i="11"/>
  <c r="DY87" i="11"/>
  <c r="DY96" i="11" s="1"/>
  <c r="DY90" i="11"/>
  <c r="DY93" i="11"/>
  <c r="DY94" i="11"/>
  <c r="DY95" i="11"/>
  <c r="DY98" i="11"/>
  <c r="DY107" i="11" s="1"/>
  <c r="DY101" i="11"/>
  <c r="DY104" i="11"/>
  <c r="DY105" i="11"/>
  <c r="DY106" i="11"/>
  <c r="DY109" i="11"/>
  <c r="DY110" i="11"/>
  <c r="DY111" i="11"/>
  <c r="DY112" i="11"/>
  <c r="DY113" i="11"/>
  <c r="DY116" i="11"/>
  <c r="DY117" i="11"/>
  <c r="DY118" i="11"/>
  <c r="DY119" i="11"/>
  <c r="DY120" i="11"/>
  <c r="DY121" i="11" s="1"/>
  <c r="DY123" i="11"/>
  <c r="DY124" i="11"/>
  <c r="DY125" i="11"/>
  <c r="DY126" i="11"/>
  <c r="DY127" i="11"/>
  <c r="DY128" i="11" s="1"/>
  <c r="DY130" i="11"/>
  <c r="DY139" i="11" s="1"/>
  <c r="DY133" i="11"/>
  <c r="DY136" i="11"/>
  <c r="DY137" i="11"/>
  <c r="DY138" i="11"/>
  <c r="DY141" i="11"/>
  <c r="DY146" i="11" s="1"/>
  <c r="DY142" i="11"/>
  <c r="DY143" i="11"/>
  <c r="DY144" i="11"/>
  <c r="DY145" i="11"/>
  <c r="DY148" i="11"/>
  <c r="DY153" i="11" s="1"/>
  <c r="DY149" i="11"/>
  <c r="DY150" i="11"/>
  <c r="DY151" i="11"/>
  <c r="DY152" i="11"/>
  <c r="DY155" i="11"/>
  <c r="DY160" i="11" s="1"/>
  <c r="DY156" i="11"/>
  <c r="DY157" i="11"/>
  <c r="DY158" i="11"/>
  <c r="DY159" i="11"/>
  <c r="DY162" i="11"/>
  <c r="DY171" i="11" s="1"/>
  <c r="DY165" i="11"/>
  <c r="DY168" i="11"/>
  <c r="DY169" i="11"/>
  <c r="DY170" i="11"/>
  <c r="DY173" i="11"/>
  <c r="DY182" i="11" s="1"/>
  <c r="DY176" i="11"/>
  <c r="DY179" i="11"/>
  <c r="DY180" i="11"/>
  <c r="DY181" i="11"/>
  <c r="DY195" i="11"/>
  <c r="DY204" i="11" s="1"/>
  <c r="DY198" i="11"/>
  <c r="DY201" i="11"/>
  <c r="DY202" i="11"/>
  <c r="DY203" i="11"/>
  <c r="DY206" i="11"/>
  <c r="DY215" i="11" s="1"/>
  <c r="DY209" i="11"/>
  <c r="DY212" i="11"/>
  <c r="DY213" i="11"/>
  <c r="DY214" i="11"/>
  <c r="DY217" i="11"/>
  <c r="DY220" i="11"/>
  <c r="DY223" i="11"/>
  <c r="DY224" i="11"/>
  <c r="DY225" i="11"/>
  <c r="DY226" i="11"/>
  <c r="DX10" i="13"/>
  <c r="DX19" i="13" s="1"/>
  <c r="DX13" i="13"/>
  <c r="DX16" i="13"/>
  <c r="DX17" i="13"/>
  <c r="DX18" i="13"/>
  <c r="DX21" i="13"/>
  <c r="DX24" i="13"/>
  <c r="DX27" i="13"/>
  <c r="DX30" i="13" s="1"/>
  <c r="DX28" i="13"/>
  <c r="DX29" i="13"/>
  <c r="DX32" i="13"/>
  <c r="DX41" i="13" s="1"/>
  <c r="DX35" i="13"/>
  <c r="DX38" i="13"/>
  <c r="DX39" i="13"/>
  <c r="DX40" i="13"/>
  <c r="DX43" i="13"/>
  <c r="DX46" i="13"/>
  <c r="DX49" i="13"/>
  <c r="DX52" i="13" s="1"/>
  <c r="DX50" i="13"/>
  <c r="DX51" i="13"/>
  <c r="DX54" i="13"/>
  <c r="DX63" i="13" s="1"/>
  <c r="DX57" i="13"/>
  <c r="DX60" i="13"/>
  <c r="DX61" i="13"/>
  <c r="DX62" i="13"/>
  <c r="DX65" i="13"/>
  <c r="DX68" i="13"/>
  <c r="DX71" i="13"/>
  <c r="DX74" i="13" s="1"/>
  <c r="DX72" i="13"/>
  <c r="DX73" i="13"/>
  <c r="DX76" i="13"/>
  <c r="DX85" i="13" s="1"/>
  <c r="DX79" i="13"/>
  <c r="DX82" i="13"/>
  <c r="DX83" i="13"/>
  <c r="DX84" i="13"/>
  <c r="DX87" i="13"/>
  <c r="DX90" i="13"/>
  <c r="DX93" i="13"/>
  <c r="DX96" i="13" s="1"/>
  <c r="DX94" i="13"/>
  <c r="DX95" i="13"/>
  <c r="DX98" i="13"/>
  <c r="DX107" i="13" s="1"/>
  <c r="DX101" i="13"/>
  <c r="DX104" i="13"/>
  <c r="DX105" i="13"/>
  <c r="DX106" i="13"/>
  <c r="DX109" i="13"/>
  <c r="DX110" i="13"/>
  <c r="DX111" i="13"/>
  <c r="DX112" i="13"/>
  <c r="DX113" i="13"/>
  <c r="DX114" i="13" s="1"/>
  <c r="DX116" i="13"/>
  <c r="DX117" i="13"/>
  <c r="DX118" i="13"/>
  <c r="DX119" i="13"/>
  <c r="DX120" i="13"/>
  <c r="DX121" i="13" s="1"/>
  <c r="DX123" i="13"/>
  <c r="DX124" i="13"/>
  <c r="DX125" i="13"/>
  <c r="DX126" i="13"/>
  <c r="DX127" i="13"/>
  <c r="DX128" i="13" s="1"/>
  <c r="DX130" i="13"/>
  <c r="DX139" i="13" s="1"/>
  <c r="DX133" i="13"/>
  <c r="DX136" i="13"/>
  <c r="DX137" i="13"/>
  <c r="DX138" i="13"/>
  <c r="DX141" i="13"/>
  <c r="DX142" i="13"/>
  <c r="DX143" i="13"/>
  <c r="DX146" i="13" s="1"/>
  <c r="DX144" i="13"/>
  <c r="DX145" i="13"/>
  <c r="DX148" i="13"/>
  <c r="DX153" i="13" s="1"/>
  <c r="DX149" i="13"/>
  <c r="DX150" i="13"/>
  <c r="DX151" i="13"/>
  <c r="DX152" i="13"/>
  <c r="DX155" i="13"/>
  <c r="DX156" i="13"/>
  <c r="DX157" i="13"/>
  <c r="DX160" i="13" s="1"/>
  <c r="DX158" i="13"/>
  <c r="DX159" i="13"/>
  <c r="DX162" i="13"/>
  <c r="DX171" i="13" s="1"/>
  <c r="DX165" i="13"/>
  <c r="DX168" i="13"/>
  <c r="DX169" i="13"/>
  <c r="DX170" i="13"/>
  <c r="DX173" i="13"/>
  <c r="DX176" i="13"/>
  <c r="DX179" i="13"/>
  <c r="DX182" i="13" s="1"/>
  <c r="DX180" i="13"/>
  <c r="DX181" i="13"/>
  <c r="DX195" i="13"/>
  <c r="DX204" i="13" s="1"/>
  <c r="DX198" i="13"/>
  <c r="DX201" i="13"/>
  <c r="DX202" i="13"/>
  <c r="DX203" i="13"/>
  <c r="DX206" i="13"/>
  <c r="DX209" i="13"/>
  <c r="DX212" i="13"/>
  <c r="DX215" i="13" s="1"/>
  <c r="DX213" i="13"/>
  <c r="DX214" i="13"/>
  <c r="DX217" i="13"/>
  <c r="DX220" i="13"/>
  <c r="DX223" i="13"/>
  <c r="DX224" i="13"/>
  <c r="DX225" i="13"/>
  <c r="DX226" i="13"/>
  <c r="DX10" i="14"/>
  <c r="DX13" i="14"/>
  <c r="DX16" i="14"/>
  <c r="DX19" i="14" s="1"/>
  <c r="DX17" i="14"/>
  <c r="DX18" i="14"/>
  <c r="DX21" i="14"/>
  <c r="DX30" i="14" s="1"/>
  <c r="DX24" i="14"/>
  <c r="DX27" i="14"/>
  <c r="DX28" i="14"/>
  <c r="DX29" i="14"/>
  <c r="DX32" i="14"/>
  <c r="DX35" i="14"/>
  <c r="DX38" i="14"/>
  <c r="DX41" i="14" s="1"/>
  <c r="DX39" i="14"/>
  <c r="DX40" i="14"/>
  <c r="DX43" i="14"/>
  <c r="DX52" i="14" s="1"/>
  <c r="DX46" i="14"/>
  <c r="DX49" i="14"/>
  <c r="DX50" i="14"/>
  <c r="DX51" i="14"/>
  <c r="DX54" i="14"/>
  <c r="DX57" i="14"/>
  <c r="DX60" i="14"/>
  <c r="DX63" i="14" s="1"/>
  <c r="DX61" i="14"/>
  <c r="DX62" i="14"/>
  <c r="DX65" i="14"/>
  <c r="DX74" i="14" s="1"/>
  <c r="DX68" i="14"/>
  <c r="DX71" i="14"/>
  <c r="DX72" i="14"/>
  <c r="DX73" i="14"/>
  <c r="DX76" i="14"/>
  <c r="DX79" i="14"/>
  <c r="DX82" i="14"/>
  <c r="DX85" i="14" s="1"/>
  <c r="DX83" i="14"/>
  <c r="DX84" i="14"/>
  <c r="DX87" i="14"/>
  <c r="DX96" i="14" s="1"/>
  <c r="DX90" i="14"/>
  <c r="DX93" i="14"/>
  <c r="DX94" i="14"/>
  <c r="DX95" i="14"/>
  <c r="DX98" i="14"/>
  <c r="DX101" i="14"/>
  <c r="DX104" i="14"/>
  <c r="DX107" i="14" s="1"/>
  <c r="DX105" i="14"/>
  <c r="DX106" i="14"/>
  <c r="DX109" i="14"/>
  <c r="DX114" i="14" s="1"/>
  <c r="DX110" i="14"/>
  <c r="DX111" i="14"/>
  <c r="DX112" i="14"/>
  <c r="DX113" i="14"/>
  <c r="DX116" i="14"/>
  <c r="DX121" i="14" s="1"/>
  <c r="DX117" i="14"/>
  <c r="DX118" i="14"/>
  <c r="DX119" i="14"/>
  <c r="DX120" i="14"/>
  <c r="DX123" i="14"/>
  <c r="DX128" i="14" s="1"/>
  <c r="DX124" i="14"/>
  <c r="DX125" i="14"/>
  <c r="DX126" i="14"/>
  <c r="DX127" i="14"/>
  <c r="DX130" i="14"/>
  <c r="DX139" i="14" s="1"/>
  <c r="DX133" i="14"/>
  <c r="DX136" i="14"/>
  <c r="DX137" i="14"/>
  <c r="DX138" i="14"/>
  <c r="DX141" i="14"/>
  <c r="DX146" i="14" s="1"/>
  <c r="DX142" i="14"/>
  <c r="DX143" i="14"/>
  <c r="DX144" i="14"/>
  <c r="DX145" i="14"/>
  <c r="DX148" i="14"/>
  <c r="DX153" i="14" s="1"/>
  <c r="DX149" i="14"/>
  <c r="DX150" i="14"/>
  <c r="DX151" i="14"/>
  <c r="DX152" i="14"/>
  <c r="DX155" i="14"/>
  <c r="DX160" i="14" s="1"/>
  <c r="DX156" i="14"/>
  <c r="DX157" i="14"/>
  <c r="DX158" i="14"/>
  <c r="DX159" i="14"/>
  <c r="DX162" i="14"/>
  <c r="DX171" i="14" s="1"/>
  <c r="DX165" i="14"/>
  <c r="DX168" i="14"/>
  <c r="DX169" i="14"/>
  <c r="DX170" i="14"/>
  <c r="DX173" i="14"/>
  <c r="DX182" i="14" s="1"/>
  <c r="DX176" i="14"/>
  <c r="DX179" i="14"/>
  <c r="DX180" i="14"/>
  <c r="DX181" i="14"/>
  <c r="DX195" i="14"/>
  <c r="DX204" i="14" s="1"/>
  <c r="DX198" i="14"/>
  <c r="DX201" i="14"/>
  <c r="DX202" i="14"/>
  <c r="DX203" i="14"/>
  <c r="DX206" i="14"/>
  <c r="DX215" i="14" s="1"/>
  <c r="DX209" i="14"/>
  <c r="DX212" i="14"/>
  <c r="DX213" i="14"/>
  <c r="DX214" i="14"/>
  <c r="DX217" i="14"/>
  <c r="DX220" i="14"/>
  <c r="DX223" i="14"/>
  <c r="DX224" i="14"/>
  <c r="DX225" i="14"/>
  <c r="DX226" i="14"/>
  <c r="DX10" i="15"/>
  <c r="DX19" i="15" s="1"/>
  <c r="DX13" i="15"/>
  <c r="DX16" i="15"/>
  <c r="DX17" i="15"/>
  <c r="DX18" i="15"/>
  <c r="DX21" i="15"/>
  <c r="DX30" i="15" s="1"/>
  <c r="DX24" i="15"/>
  <c r="DX27" i="15"/>
  <c r="DX28" i="15"/>
  <c r="DX29" i="15"/>
  <c r="DX32" i="15"/>
  <c r="DX41" i="15" s="1"/>
  <c r="DX35" i="15"/>
  <c r="DX38" i="15"/>
  <c r="DX39" i="15"/>
  <c r="DX40" i="15"/>
  <c r="DX43" i="15"/>
  <c r="DX52" i="15" s="1"/>
  <c r="DX46" i="15"/>
  <c r="DX49" i="15"/>
  <c r="DX50" i="15"/>
  <c r="DX51" i="15"/>
  <c r="DX54" i="15"/>
  <c r="DX63" i="15" s="1"/>
  <c r="DX57" i="15"/>
  <c r="DX60" i="15"/>
  <c r="DX61" i="15"/>
  <c r="DX62" i="15"/>
  <c r="DX65" i="15"/>
  <c r="DX74" i="15" s="1"/>
  <c r="DX68" i="15"/>
  <c r="DX71" i="15"/>
  <c r="DX72" i="15"/>
  <c r="DX73" i="15"/>
  <c r="DX76" i="15"/>
  <c r="DX85" i="15" s="1"/>
  <c r="DX79" i="15"/>
  <c r="DX82" i="15"/>
  <c r="DX83" i="15"/>
  <c r="DX84" i="15"/>
  <c r="DX87" i="15"/>
  <c r="DX96" i="15" s="1"/>
  <c r="DX90" i="15"/>
  <c r="DX93" i="15"/>
  <c r="DX94" i="15"/>
  <c r="DX95" i="15"/>
  <c r="DX98" i="15"/>
  <c r="DX107" i="15" s="1"/>
  <c r="DX101" i="15"/>
  <c r="DX104" i="15"/>
  <c r="DX105" i="15"/>
  <c r="DX106" i="15"/>
  <c r="DX109" i="15"/>
  <c r="DX114" i="15" s="1"/>
  <c r="DX110" i="15"/>
  <c r="DX111" i="15"/>
  <c r="DX112" i="15"/>
  <c r="DX113" i="15"/>
  <c r="DX116" i="15"/>
  <c r="DX121" i="15" s="1"/>
  <c r="DX117" i="15"/>
  <c r="DX118" i="15"/>
  <c r="DX119" i="15"/>
  <c r="DX120" i="15"/>
  <c r="DX123" i="15"/>
  <c r="DX128" i="15" s="1"/>
  <c r="DX124" i="15"/>
  <c r="DX125" i="15"/>
  <c r="DX126" i="15"/>
  <c r="DX127" i="15"/>
  <c r="DX130" i="15"/>
  <c r="DX139" i="15" s="1"/>
  <c r="DX133" i="15"/>
  <c r="DX136" i="15"/>
  <c r="DX137" i="15"/>
  <c r="DX138" i="15"/>
  <c r="DX141" i="15"/>
  <c r="DX146" i="15" s="1"/>
  <c r="DX142" i="15"/>
  <c r="DX143" i="15"/>
  <c r="DX144" i="15"/>
  <c r="DX145" i="15"/>
  <c r="DX148" i="15"/>
  <c r="DX153" i="15" s="1"/>
  <c r="DX149" i="15"/>
  <c r="DX150" i="15"/>
  <c r="DX151" i="15"/>
  <c r="DX152" i="15"/>
  <c r="DX155" i="15"/>
  <c r="DX160" i="15" s="1"/>
  <c r="DX156" i="15"/>
  <c r="DX157" i="15"/>
  <c r="DX158" i="15"/>
  <c r="DX159" i="15"/>
  <c r="DX162" i="15"/>
  <c r="DX171" i="15" s="1"/>
  <c r="DX165" i="15"/>
  <c r="DX168" i="15"/>
  <c r="DX169" i="15"/>
  <c r="DX170" i="15"/>
  <c r="DX173" i="15"/>
  <c r="DX182" i="15" s="1"/>
  <c r="DX176" i="15"/>
  <c r="DX179" i="15"/>
  <c r="DX180" i="15"/>
  <c r="DX181" i="15"/>
  <c r="DX195" i="15"/>
  <c r="DX204" i="15" s="1"/>
  <c r="DX198" i="15"/>
  <c r="DX201" i="15"/>
  <c r="DX202" i="15"/>
  <c r="DX203" i="15"/>
  <c r="DX206" i="15"/>
  <c r="DX215" i="15" s="1"/>
  <c r="DX209" i="15"/>
  <c r="DX212" i="15"/>
  <c r="DX213" i="15"/>
  <c r="DX214" i="15"/>
  <c r="DX217" i="15"/>
  <c r="DX220" i="15"/>
  <c r="DX223" i="15"/>
  <c r="DX224" i="15"/>
  <c r="DX225" i="15"/>
  <c r="DX226" i="15"/>
  <c r="DX10" i="11"/>
  <c r="DX19" i="11" s="1"/>
  <c r="DX13" i="11"/>
  <c r="DX16" i="11"/>
  <c r="DX17" i="11"/>
  <c r="DX18" i="11"/>
  <c r="DX21" i="11"/>
  <c r="DX30" i="11" s="1"/>
  <c r="DX24" i="11"/>
  <c r="DX27" i="11"/>
  <c r="DX28" i="11"/>
  <c r="DX29" i="11"/>
  <c r="DX32" i="11"/>
  <c r="DX41" i="11" s="1"/>
  <c r="DX35" i="11"/>
  <c r="DX38" i="11"/>
  <c r="DX39" i="11"/>
  <c r="DX40" i="11"/>
  <c r="DX43" i="11"/>
  <c r="DX52" i="11" s="1"/>
  <c r="DX46" i="11"/>
  <c r="DX49" i="11"/>
  <c r="DX50" i="11"/>
  <c r="DX51" i="11"/>
  <c r="DX54" i="11"/>
  <c r="DX63" i="11" s="1"/>
  <c r="DX57" i="11"/>
  <c r="DX60" i="11"/>
  <c r="DX61" i="11"/>
  <c r="DX62" i="11"/>
  <c r="DX65" i="11"/>
  <c r="DX74" i="11" s="1"/>
  <c r="DX68" i="11"/>
  <c r="DX71" i="11"/>
  <c r="DX72" i="11"/>
  <c r="DX73" i="11"/>
  <c r="DX76" i="11"/>
  <c r="DX85" i="11" s="1"/>
  <c r="DX79" i="11"/>
  <c r="DX82" i="11"/>
  <c r="DX83" i="11"/>
  <c r="DX84" i="11"/>
  <c r="DX87" i="11"/>
  <c r="DX96" i="11" s="1"/>
  <c r="DX90" i="11"/>
  <c r="DX93" i="11"/>
  <c r="DX94" i="11"/>
  <c r="DX95" i="11"/>
  <c r="DX98" i="11"/>
  <c r="DX107" i="11" s="1"/>
  <c r="DX101" i="11"/>
  <c r="DX104" i="11"/>
  <c r="DX105" i="11"/>
  <c r="DX106" i="11"/>
  <c r="DX109" i="11"/>
  <c r="DX110" i="11"/>
  <c r="DX111" i="11"/>
  <c r="DX112" i="11"/>
  <c r="DX113" i="11"/>
  <c r="DX114" i="11" s="1"/>
  <c r="DX116" i="11"/>
  <c r="DX117" i="11"/>
  <c r="DX118" i="11"/>
  <c r="DX119" i="11"/>
  <c r="DX120" i="11"/>
  <c r="DX121" i="11" s="1"/>
  <c r="DX123" i="11"/>
  <c r="DX124" i="11"/>
  <c r="DX125" i="11"/>
  <c r="DX126" i="11"/>
  <c r="DX127" i="11"/>
  <c r="DX128" i="11" s="1"/>
  <c r="DX130" i="11"/>
  <c r="DX139" i="11" s="1"/>
  <c r="DX133" i="11"/>
  <c r="DX136" i="11"/>
  <c r="DX137" i="11"/>
  <c r="DX138" i="11"/>
  <c r="DX141" i="11"/>
  <c r="DX146" i="11" s="1"/>
  <c r="DX142" i="11"/>
  <c r="DX143" i="11"/>
  <c r="DX144" i="11"/>
  <c r="DX145" i="11"/>
  <c r="DX148" i="11"/>
  <c r="DX153" i="11" s="1"/>
  <c r="DX149" i="11"/>
  <c r="DX150" i="11"/>
  <c r="DX151" i="11"/>
  <c r="DX152" i="11"/>
  <c r="DX155" i="11"/>
  <c r="DX160" i="11" s="1"/>
  <c r="DX156" i="11"/>
  <c r="DX157" i="11"/>
  <c r="DX158" i="11"/>
  <c r="DX159" i="11"/>
  <c r="DX162" i="11"/>
  <c r="DX171" i="11" s="1"/>
  <c r="DX165" i="11"/>
  <c r="DX168" i="11"/>
  <c r="DX169" i="11"/>
  <c r="DX170" i="11"/>
  <c r="DX173" i="11"/>
  <c r="DX182" i="11" s="1"/>
  <c r="DX176" i="11"/>
  <c r="DX179" i="11"/>
  <c r="DX180" i="11"/>
  <c r="DX181" i="11"/>
  <c r="DX195" i="11"/>
  <c r="DX204" i="11" s="1"/>
  <c r="DX198" i="11"/>
  <c r="DX201" i="11"/>
  <c r="DX202" i="11"/>
  <c r="DX203" i="11"/>
  <c r="DX206" i="11"/>
  <c r="DX215" i="11" s="1"/>
  <c r="DX209" i="11"/>
  <c r="DX212" i="11"/>
  <c r="DX213" i="11"/>
  <c r="DX214" i="11"/>
  <c r="DX217" i="11"/>
  <c r="DX220" i="11"/>
  <c r="DX223" i="11"/>
  <c r="DX224" i="11"/>
  <c r="DX225" i="11"/>
  <c r="DX226" i="11"/>
  <c r="BS217" i="13"/>
  <c r="BS218" i="13"/>
  <c r="BS219" i="13"/>
  <c r="BS220" i="13"/>
  <c r="BS221" i="13"/>
  <c r="BS222" i="13"/>
  <c r="BS223" i="13"/>
  <c r="BS224" i="13"/>
  <c r="BS225" i="13"/>
  <c r="BS226" i="13"/>
  <c r="BS217" i="14"/>
  <c r="BS218" i="14"/>
  <c r="BS219" i="14"/>
  <c r="BS220" i="14"/>
  <c r="BS221" i="14"/>
  <c r="BS222" i="14"/>
  <c r="BS223" i="14"/>
  <c r="BS224" i="14"/>
  <c r="BS225" i="14"/>
  <c r="BS226" i="14"/>
  <c r="BS217" i="15"/>
  <c r="BS218" i="15"/>
  <c r="BS219" i="15"/>
  <c r="BS220" i="15"/>
  <c r="BS221" i="15"/>
  <c r="BS222" i="15"/>
  <c r="BS223" i="15"/>
  <c r="BS224" i="15"/>
  <c r="BS225" i="15"/>
  <c r="BS226" i="15"/>
  <c r="BS217" i="11"/>
  <c r="BS218" i="11"/>
  <c r="BS219" i="11"/>
  <c r="BS220" i="11"/>
  <c r="BS221" i="11"/>
  <c r="BS222" i="11"/>
  <c r="BS223" i="11"/>
  <c r="BS224" i="11"/>
  <c r="BS225" i="11"/>
  <c r="BS226" i="11"/>
  <c r="F92" i="28"/>
  <c r="F84" i="28"/>
  <c r="F83" i="28"/>
  <c r="F82" i="28"/>
  <c r="F81" i="28"/>
  <c r="F80" i="28"/>
  <c r="F85" i="28" s="1"/>
  <c r="DW10" i="13"/>
  <c r="DW13" i="13"/>
  <c r="DW16" i="13"/>
  <c r="DW17" i="13"/>
  <c r="DW18" i="13"/>
  <c r="DW21" i="13"/>
  <c r="DW24" i="13"/>
  <c r="DW27" i="13"/>
  <c r="DW28" i="13"/>
  <c r="DW29" i="13"/>
  <c r="DW30" i="13" s="1"/>
  <c r="DW32" i="13"/>
  <c r="DW35" i="13"/>
  <c r="DW38" i="13"/>
  <c r="DW39" i="13"/>
  <c r="DW40" i="13"/>
  <c r="DW43" i="13"/>
  <c r="DW52" i="13" s="1"/>
  <c r="DW46" i="13"/>
  <c r="DW49" i="13"/>
  <c r="DW50" i="13"/>
  <c r="DW51" i="13"/>
  <c r="DW54" i="13"/>
  <c r="DW57" i="13"/>
  <c r="DW60" i="13"/>
  <c r="DW61" i="13"/>
  <c r="DW62" i="13"/>
  <c r="DW65" i="13"/>
  <c r="DW68" i="13"/>
  <c r="DW74" i="13" s="1"/>
  <c r="DW71" i="13"/>
  <c r="DW72" i="13"/>
  <c r="DW73" i="13"/>
  <c r="DW76" i="13"/>
  <c r="DW85" i="13" s="1"/>
  <c r="DW79" i="13"/>
  <c r="DW82" i="13"/>
  <c r="DW83" i="13"/>
  <c r="DW84" i="13"/>
  <c r="DW87" i="13"/>
  <c r="DW96" i="13" s="1"/>
  <c r="DW90" i="13"/>
  <c r="DW93" i="13"/>
  <c r="DW94" i="13"/>
  <c r="DW95" i="13"/>
  <c r="DW98" i="13"/>
  <c r="DW101" i="13"/>
  <c r="DW104" i="13"/>
  <c r="DW105" i="13"/>
  <c r="DW106" i="13"/>
  <c r="DW109" i="13"/>
  <c r="DW110" i="13"/>
  <c r="DW111" i="13"/>
  <c r="DW112" i="13"/>
  <c r="DW113" i="13"/>
  <c r="DW114" i="13" s="1"/>
  <c r="DW116" i="13"/>
  <c r="DW117" i="13"/>
  <c r="DW118" i="13"/>
  <c r="DW119" i="13"/>
  <c r="DW120" i="13"/>
  <c r="DW123" i="13"/>
  <c r="DW124" i="13"/>
  <c r="DW125" i="13"/>
  <c r="DW126" i="13"/>
  <c r="DW127" i="13"/>
  <c r="DW128" i="13" s="1"/>
  <c r="DW130" i="13"/>
  <c r="DW133" i="13"/>
  <c r="DW136" i="13"/>
  <c r="DW137" i="13"/>
  <c r="DW138" i="13"/>
  <c r="DW141" i="13"/>
  <c r="DW142" i="13"/>
  <c r="DW143" i="13"/>
  <c r="DW144" i="13"/>
  <c r="DW146" i="13" s="1"/>
  <c r="DW145" i="13"/>
  <c r="DW148" i="13"/>
  <c r="DW149" i="13"/>
  <c r="DW150" i="13"/>
  <c r="DW151" i="13"/>
  <c r="DW152" i="13"/>
  <c r="DW155" i="13"/>
  <c r="DW160" i="13" s="1"/>
  <c r="DW156" i="13"/>
  <c r="DW157" i="13"/>
  <c r="DW158" i="13"/>
  <c r="DW159" i="13"/>
  <c r="DW162" i="13"/>
  <c r="DW165" i="13"/>
  <c r="DW168" i="13"/>
  <c r="DW169" i="13"/>
  <c r="DW170" i="13"/>
  <c r="DW173" i="13"/>
  <c r="DW176" i="13"/>
  <c r="DW179" i="13"/>
  <c r="DW180" i="13"/>
  <c r="DW181" i="13"/>
  <c r="DW182" i="13"/>
  <c r="DW195" i="13"/>
  <c r="DW198" i="13"/>
  <c r="DW204" i="13" s="1"/>
  <c r="DW201" i="13"/>
  <c r="DW202" i="13"/>
  <c r="DW203" i="13"/>
  <c r="DW206" i="13"/>
  <c r="DW209" i="13"/>
  <c r="DW215" i="13" s="1"/>
  <c r="DW212" i="13"/>
  <c r="DW213" i="13"/>
  <c r="DW214" i="13"/>
  <c r="DW10" i="14"/>
  <c r="DW13" i="14"/>
  <c r="DW19" i="14" s="1"/>
  <c r="DW16" i="14"/>
  <c r="DW17" i="14"/>
  <c r="DW18" i="14"/>
  <c r="DW21" i="14"/>
  <c r="DW24" i="14"/>
  <c r="DW27" i="14"/>
  <c r="DW28" i="14"/>
  <c r="DW29" i="14"/>
  <c r="DW32" i="14"/>
  <c r="DW41" i="14" s="1"/>
  <c r="DW35" i="14"/>
  <c r="DW38" i="14"/>
  <c r="DW39" i="14"/>
  <c r="DW40" i="14"/>
  <c r="DW43" i="14"/>
  <c r="DW46" i="14"/>
  <c r="DW52" i="14" s="1"/>
  <c r="DW49" i="14"/>
  <c r="DW50" i="14"/>
  <c r="DW51" i="14"/>
  <c r="DW54" i="14"/>
  <c r="DW57" i="14"/>
  <c r="DW63" i="14" s="1"/>
  <c r="DW60" i="14"/>
  <c r="DW61" i="14"/>
  <c r="DW62" i="14"/>
  <c r="DW65" i="14"/>
  <c r="DW68" i="14"/>
  <c r="DW71" i="14"/>
  <c r="DW72" i="14"/>
  <c r="DW73" i="14"/>
  <c r="DW76" i="14"/>
  <c r="DW79" i="14"/>
  <c r="DW82" i="14"/>
  <c r="DW83" i="14"/>
  <c r="DW84" i="14"/>
  <c r="DW85" i="14" s="1"/>
  <c r="DW87" i="14"/>
  <c r="DW90" i="14"/>
  <c r="DW93" i="14"/>
  <c r="DW94" i="14"/>
  <c r="DW95" i="14"/>
  <c r="DW98" i="14"/>
  <c r="DW107" i="14" s="1"/>
  <c r="DW101" i="14"/>
  <c r="DW104" i="14"/>
  <c r="DW105" i="14"/>
  <c r="DW106" i="14"/>
  <c r="DW109" i="14"/>
  <c r="DW114" i="14" s="1"/>
  <c r="DW110" i="14"/>
  <c r="DW111" i="14"/>
  <c r="DW112" i="14"/>
  <c r="DW113" i="14"/>
  <c r="DW116" i="14"/>
  <c r="DW121" i="14" s="1"/>
  <c r="DW117" i="14"/>
  <c r="DW118" i="14"/>
  <c r="DW119" i="14"/>
  <c r="DW120" i="14"/>
  <c r="DW123" i="14"/>
  <c r="DW128" i="14" s="1"/>
  <c r="DW124" i="14"/>
  <c r="DW125" i="14"/>
  <c r="DW126" i="14"/>
  <c r="DW127" i="14"/>
  <c r="DW130" i="14"/>
  <c r="DW139" i="14" s="1"/>
  <c r="DW133" i="14"/>
  <c r="DW136" i="14"/>
  <c r="DW137" i="14"/>
  <c r="DW138" i="14"/>
  <c r="DW141" i="14"/>
  <c r="DW142" i="14"/>
  <c r="DW143" i="14"/>
  <c r="DW144" i="14"/>
  <c r="DW145" i="14"/>
  <c r="DW148" i="14"/>
  <c r="DW149" i="14"/>
  <c r="DW153" i="14" s="1"/>
  <c r="DW150" i="14"/>
  <c r="DW151" i="14"/>
  <c r="DW152" i="14"/>
  <c r="DW155" i="14"/>
  <c r="DW156" i="14"/>
  <c r="DW157" i="14"/>
  <c r="DW158" i="14"/>
  <c r="DW159" i="14"/>
  <c r="DW162" i="14"/>
  <c r="DW171" i="14" s="1"/>
  <c r="DW165" i="14"/>
  <c r="DW168" i="14"/>
  <c r="DW169" i="14"/>
  <c r="DW170" i="14"/>
  <c r="DW173" i="14"/>
  <c r="DW176" i="14"/>
  <c r="DW179" i="14"/>
  <c r="DW180" i="14"/>
  <c r="DW181" i="14"/>
  <c r="DW195" i="14"/>
  <c r="DW204" i="14" s="1"/>
  <c r="DW198" i="14"/>
  <c r="DW201" i="14"/>
  <c r="DW202" i="14"/>
  <c r="DW203" i="14"/>
  <c r="DW206" i="14"/>
  <c r="DW209" i="14"/>
  <c r="DW212" i="14"/>
  <c r="DW213" i="14"/>
  <c r="DW214" i="14"/>
  <c r="DW10" i="15"/>
  <c r="DW13" i="15"/>
  <c r="DW16" i="15"/>
  <c r="DW17" i="15"/>
  <c r="DW18" i="15"/>
  <c r="DW21" i="15"/>
  <c r="DW24" i="15"/>
  <c r="DW27" i="15"/>
  <c r="DW28" i="15"/>
  <c r="DW30" i="15" s="1"/>
  <c r="DW29" i="15"/>
  <c r="DW32" i="15"/>
  <c r="DW35" i="15"/>
  <c r="DW38" i="15"/>
  <c r="DW39" i="15"/>
  <c r="DW40" i="15"/>
  <c r="DW43" i="15"/>
  <c r="DW46" i="15"/>
  <c r="DW52" i="15" s="1"/>
  <c r="DW49" i="15"/>
  <c r="DW50" i="15"/>
  <c r="DW51" i="15"/>
  <c r="DW54" i="15"/>
  <c r="DW57" i="15"/>
  <c r="DW60" i="15"/>
  <c r="DW61" i="15"/>
  <c r="DW62" i="15"/>
  <c r="DW65" i="15"/>
  <c r="DW68" i="15"/>
  <c r="DW71" i="15"/>
  <c r="DW72" i="15"/>
  <c r="DW73" i="15"/>
  <c r="DW74" i="15"/>
  <c r="DW76" i="15"/>
  <c r="DW79" i="15"/>
  <c r="DW85" i="15" s="1"/>
  <c r="DW82" i="15"/>
  <c r="DW83" i="15"/>
  <c r="DW84" i="15"/>
  <c r="DW87" i="15"/>
  <c r="DW90" i="15"/>
  <c r="DW96" i="15" s="1"/>
  <c r="DW93" i="15"/>
  <c r="DW94" i="15"/>
  <c r="DW95" i="15"/>
  <c r="DW98" i="15"/>
  <c r="DW101" i="15"/>
  <c r="DW104" i="15"/>
  <c r="DW105" i="15"/>
  <c r="DW106" i="15"/>
  <c r="DW109" i="15"/>
  <c r="DW110" i="15"/>
  <c r="DW111" i="15"/>
  <c r="DW112" i="15"/>
  <c r="DW113" i="15"/>
  <c r="DW114" i="15"/>
  <c r="DW116" i="15"/>
  <c r="DW121" i="15" s="1"/>
  <c r="DW117" i="15"/>
  <c r="DW118" i="15"/>
  <c r="DW119" i="15"/>
  <c r="DW120" i="15"/>
  <c r="DW123" i="15"/>
  <c r="DW128" i="15" s="1"/>
  <c r="DW124" i="15"/>
  <c r="DW125" i="15"/>
  <c r="DW126" i="15"/>
  <c r="DW127" i="15"/>
  <c r="DW130" i="15"/>
  <c r="DW133" i="15"/>
  <c r="DW139" i="15" s="1"/>
  <c r="DW136" i="15"/>
  <c r="DW137" i="15"/>
  <c r="DW138" i="15"/>
  <c r="DW141" i="15"/>
  <c r="DW142" i="15"/>
  <c r="DW143" i="15"/>
  <c r="DW144" i="15"/>
  <c r="DW145" i="15"/>
  <c r="DW146" i="15"/>
  <c r="DW148" i="15"/>
  <c r="DW149" i="15"/>
  <c r="DW150" i="15"/>
  <c r="DW151" i="15"/>
  <c r="DW152" i="15"/>
  <c r="DW155" i="15"/>
  <c r="DW160" i="15" s="1"/>
  <c r="DW156" i="15"/>
  <c r="DW157" i="15"/>
  <c r="DW158" i="15"/>
  <c r="DW159" i="15"/>
  <c r="DW162" i="15"/>
  <c r="DW165" i="15"/>
  <c r="DW168" i="15"/>
  <c r="DW169" i="15"/>
  <c r="DW170" i="15"/>
  <c r="DW173" i="15"/>
  <c r="DW182" i="15" s="1"/>
  <c r="DW176" i="15"/>
  <c r="DW179" i="15"/>
  <c r="DW180" i="15"/>
  <c r="DW181" i="15"/>
  <c r="DW195" i="15"/>
  <c r="DW198" i="15"/>
  <c r="DW201" i="15"/>
  <c r="DW202" i="15"/>
  <c r="DW203" i="15"/>
  <c r="DW206" i="15"/>
  <c r="DW215" i="15" s="1"/>
  <c r="DW209" i="15"/>
  <c r="DW212" i="15"/>
  <c r="DW213" i="15"/>
  <c r="DW214" i="15"/>
  <c r="DW10" i="11"/>
  <c r="DW13" i="11"/>
  <c r="DW19" i="11" s="1"/>
  <c r="DW16" i="11"/>
  <c r="DW17" i="11"/>
  <c r="DW18" i="11"/>
  <c r="DW21" i="11"/>
  <c r="DW24" i="11"/>
  <c r="DW27" i="11"/>
  <c r="DW28" i="11"/>
  <c r="DW29" i="11"/>
  <c r="DW32" i="11"/>
  <c r="DW41" i="11" s="1"/>
  <c r="DW35" i="11"/>
  <c r="DW38" i="11"/>
  <c r="DW39" i="11"/>
  <c r="DW40" i="11"/>
  <c r="DW43" i="11"/>
  <c r="DW46" i="11"/>
  <c r="DW52" i="11" s="1"/>
  <c r="DW49" i="11"/>
  <c r="DW50" i="11"/>
  <c r="DW51" i="11"/>
  <c r="DW54" i="11"/>
  <c r="DW63" i="11" s="1"/>
  <c r="DW57" i="11"/>
  <c r="DW60" i="11"/>
  <c r="DW61" i="11"/>
  <c r="DW62" i="11"/>
  <c r="DW65" i="11"/>
  <c r="DW68" i="11"/>
  <c r="DW71" i="11"/>
  <c r="DW72" i="11"/>
  <c r="DW73" i="11"/>
  <c r="DW76" i="11"/>
  <c r="DW79" i="11"/>
  <c r="DW82" i="11"/>
  <c r="DW85" i="11" s="1"/>
  <c r="DW83" i="11"/>
  <c r="DW84" i="11"/>
  <c r="DW87" i="11"/>
  <c r="DW90" i="11"/>
  <c r="DW93" i="11"/>
  <c r="DW94" i="11"/>
  <c r="DW95" i="11"/>
  <c r="DW98" i="11"/>
  <c r="DW101" i="11"/>
  <c r="DW104" i="11"/>
  <c r="DW105" i="11"/>
  <c r="DW107" i="11" s="1"/>
  <c r="DW106" i="11"/>
  <c r="DW109" i="11"/>
  <c r="DW110" i="11"/>
  <c r="DW111" i="11"/>
  <c r="DW112" i="11"/>
  <c r="DW113" i="11"/>
  <c r="DW116" i="11"/>
  <c r="DW117" i="11"/>
  <c r="DW118" i="11"/>
  <c r="DW119" i="11"/>
  <c r="DW120" i="11"/>
  <c r="DW121" i="11" s="1"/>
  <c r="DW123" i="11"/>
  <c r="DW124" i="11"/>
  <c r="DW125" i="11"/>
  <c r="DW126" i="11"/>
  <c r="DW127" i="11"/>
  <c r="DW130" i="11"/>
  <c r="DW133" i="11"/>
  <c r="DW136" i="11"/>
  <c r="DW137" i="11"/>
  <c r="DW138" i="11"/>
  <c r="DW139" i="11"/>
  <c r="DW141" i="11"/>
  <c r="DW142" i="11"/>
  <c r="DW146" i="11" s="1"/>
  <c r="DW143" i="11"/>
  <c r="DW144" i="11"/>
  <c r="DW145" i="11"/>
  <c r="DW148" i="11"/>
  <c r="DW149" i="11"/>
  <c r="DW153" i="11" s="1"/>
  <c r="DW150" i="11"/>
  <c r="DW151" i="11"/>
  <c r="DW152" i="11"/>
  <c r="DW155" i="11"/>
  <c r="DW156" i="11"/>
  <c r="DW157" i="11"/>
  <c r="DW158" i="11"/>
  <c r="DW159" i="11"/>
  <c r="DW162" i="11"/>
  <c r="DW171" i="11" s="1"/>
  <c r="DW165" i="11"/>
  <c r="DW168" i="11"/>
  <c r="DW169" i="11"/>
  <c r="DW170" i="11"/>
  <c r="DW173" i="11"/>
  <c r="DW176" i="11"/>
  <c r="DW182" i="11" s="1"/>
  <c r="DW179" i="11"/>
  <c r="DW180" i="11"/>
  <c r="DW181" i="11"/>
  <c r="DW195" i="11"/>
  <c r="DW198" i="11"/>
  <c r="DW201" i="11"/>
  <c r="DW202" i="11"/>
  <c r="DW204" i="11" s="1"/>
  <c r="DW203" i="11"/>
  <c r="DW206" i="11"/>
  <c r="DW209" i="11"/>
  <c r="DW212" i="11"/>
  <c r="DW213" i="11"/>
  <c r="DW214" i="11"/>
  <c r="BR217" i="13"/>
  <c r="BR218" i="13"/>
  <c r="BR219" i="13"/>
  <c r="BR220" i="13"/>
  <c r="BR221" i="13"/>
  <c r="BR222" i="13"/>
  <c r="BR223" i="13"/>
  <c r="BR224" i="13"/>
  <c r="BR225" i="13"/>
  <c r="BR226" i="13"/>
  <c r="BR217" i="14"/>
  <c r="BR218" i="14"/>
  <c r="BR219" i="14"/>
  <c r="BR220" i="14"/>
  <c r="BR221" i="14"/>
  <c r="BR222" i="14"/>
  <c r="BR223" i="14"/>
  <c r="BR224" i="14"/>
  <c r="BR225" i="14"/>
  <c r="BR226" i="14"/>
  <c r="BR217" i="15"/>
  <c r="BR218" i="15"/>
  <c r="BR219" i="15"/>
  <c r="BR220" i="15"/>
  <c r="BR221" i="15"/>
  <c r="BR222" i="15"/>
  <c r="BR223" i="15"/>
  <c r="BR224" i="15"/>
  <c r="BR225" i="15"/>
  <c r="BR226" i="15"/>
  <c r="BR217" i="11"/>
  <c r="BR218" i="11"/>
  <c r="BR219" i="11"/>
  <c r="BR220" i="11"/>
  <c r="BR221" i="11"/>
  <c r="BR222" i="11"/>
  <c r="BR223" i="11"/>
  <c r="BR224" i="11"/>
  <c r="BR225" i="11"/>
  <c r="BR226" i="11"/>
  <c r="BQ217" i="13"/>
  <c r="BQ218" i="13"/>
  <c r="BQ219" i="13"/>
  <c r="BQ220" i="13"/>
  <c r="BQ221" i="13"/>
  <c r="BQ222" i="13"/>
  <c r="BQ223" i="13"/>
  <c r="BQ224" i="13"/>
  <c r="BQ225" i="13"/>
  <c r="BQ226" i="13"/>
  <c r="BQ217" i="14"/>
  <c r="BQ218" i="14"/>
  <c r="BQ219" i="14"/>
  <c r="BQ220" i="14"/>
  <c r="BQ221" i="14"/>
  <c r="BQ222" i="14"/>
  <c r="BQ223" i="14"/>
  <c r="BQ224" i="14"/>
  <c r="BQ225" i="14"/>
  <c r="BQ226" i="14"/>
  <c r="BQ217" i="15"/>
  <c r="BQ218" i="15"/>
  <c r="BQ219" i="15"/>
  <c r="BQ220" i="15"/>
  <c r="BQ221" i="15"/>
  <c r="BQ222" i="15"/>
  <c r="BQ223" i="15"/>
  <c r="BQ224" i="15"/>
  <c r="BQ225" i="15"/>
  <c r="BQ226" i="15"/>
  <c r="BQ217" i="11"/>
  <c r="BQ218" i="11"/>
  <c r="BQ219" i="11"/>
  <c r="BQ220" i="11"/>
  <c r="BQ221" i="11"/>
  <c r="BQ222" i="11"/>
  <c r="BQ223" i="11"/>
  <c r="BQ224" i="11"/>
  <c r="BQ225" i="11"/>
  <c r="BQ226" i="11"/>
  <c r="BP217" i="14"/>
  <c r="BP218" i="14"/>
  <c r="BP219" i="14"/>
  <c r="BP220" i="14"/>
  <c r="BP221" i="14"/>
  <c r="BP222" i="14"/>
  <c r="BP223" i="14"/>
  <c r="BP224" i="14"/>
  <c r="BP225" i="14"/>
  <c r="BP226" i="14"/>
  <c r="BP217" i="15"/>
  <c r="BP218" i="15"/>
  <c r="BP219" i="15"/>
  <c r="BP220" i="15"/>
  <c r="BP221" i="15"/>
  <c r="BP222" i="15"/>
  <c r="BP223" i="15"/>
  <c r="BP224" i="15"/>
  <c r="BP225" i="15"/>
  <c r="BP226" i="15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F104" i="26"/>
  <c r="G104" i="26"/>
  <c r="F105" i="26"/>
  <c r="G105" i="26"/>
  <c r="F106" i="26"/>
  <c r="G106" i="26"/>
  <c r="F107" i="26"/>
  <c r="G107" i="26"/>
  <c r="F108" i="26"/>
  <c r="G108" i="26"/>
  <c r="F109" i="26"/>
  <c r="G109" i="26"/>
  <c r="F110" i="26"/>
  <c r="G110" i="26"/>
  <c r="F111" i="26"/>
  <c r="G111" i="26"/>
  <c r="DV10" i="13"/>
  <c r="DV13" i="13"/>
  <c r="DV16" i="13"/>
  <c r="DV17" i="13"/>
  <c r="DV18" i="13"/>
  <c r="DV21" i="13"/>
  <c r="DV24" i="13"/>
  <c r="DV27" i="13"/>
  <c r="DV28" i="13"/>
  <c r="DV29" i="13"/>
  <c r="DV32" i="13"/>
  <c r="DV35" i="13"/>
  <c r="DV38" i="13"/>
  <c r="DV39" i="13"/>
  <c r="DV40" i="13"/>
  <c r="DV43" i="13"/>
  <c r="DV46" i="13"/>
  <c r="DV49" i="13"/>
  <c r="DV50" i="13"/>
  <c r="DV51" i="13"/>
  <c r="DV54" i="13"/>
  <c r="DV57" i="13"/>
  <c r="DV60" i="13"/>
  <c r="DV61" i="13"/>
  <c r="DV62" i="13"/>
  <c r="DV65" i="13"/>
  <c r="DV74" i="13" s="1"/>
  <c r="DV68" i="13"/>
  <c r="DV71" i="13"/>
  <c r="DV72" i="13"/>
  <c r="DV73" i="13"/>
  <c r="DV76" i="13"/>
  <c r="DV79" i="13"/>
  <c r="DV82" i="13"/>
  <c r="DV83" i="13"/>
  <c r="DV84" i="13"/>
  <c r="DV87" i="13"/>
  <c r="DV90" i="13"/>
  <c r="DV93" i="13"/>
  <c r="DV94" i="13"/>
  <c r="DV95" i="13"/>
  <c r="DV98" i="13"/>
  <c r="DV101" i="13"/>
  <c r="DV104" i="13"/>
  <c r="DV105" i="13"/>
  <c r="DV106" i="13"/>
  <c r="DV109" i="13"/>
  <c r="DV110" i="13"/>
  <c r="DV111" i="13"/>
  <c r="DV112" i="13"/>
  <c r="DV113" i="13"/>
  <c r="DV116" i="13"/>
  <c r="DV117" i="13"/>
  <c r="DV118" i="13"/>
  <c r="DV119" i="13"/>
  <c r="DV120" i="13"/>
  <c r="DV123" i="13"/>
  <c r="DV124" i="13"/>
  <c r="DV125" i="13"/>
  <c r="DV126" i="13"/>
  <c r="DV127" i="13"/>
  <c r="DV130" i="13"/>
  <c r="DV133" i="13"/>
  <c r="DV136" i="13"/>
  <c r="DV137" i="13"/>
  <c r="DV138" i="13"/>
  <c r="DV141" i="13"/>
  <c r="DV142" i="13"/>
  <c r="DV143" i="13"/>
  <c r="DV144" i="13"/>
  <c r="DV145" i="13"/>
  <c r="DV148" i="13"/>
  <c r="DV149" i="13"/>
  <c r="DV150" i="13"/>
  <c r="DV151" i="13"/>
  <c r="DV152" i="13"/>
  <c r="DV155" i="13"/>
  <c r="DV156" i="13"/>
  <c r="DV157" i="13"/>
  <c r="DV158" i="13"/>
  <c r="DV159" i="13"/>
  <c r="DV162" i="13"/>
  <c r="DV165" i="13"/>
  <c r="DV168" i="13"/>
  <c r="DV169" i="13"/>
  <c r="DV170" i="13"/>
  <c r="DV173" i="13"/>
  <c r="DV182" i="13" s="1"/>
  <c r="DV176" i="13"/>
  <c r="DV179" i="13"/>
  <c r="DV180" i="13"/>
  <c r="DV181" i="13"/>
  <c r="DV195" i="13"/>
  <c r="DV198" i="13"/>
  <c r="DV201" i="13"/>
  <c r="DV202" i="13"/>
  <c r="DV203" i="13"/>
  <c r="DV206" i="13"/>
  <c r="DV209" i="13"/>
  <c r="DV212" i="13"/>
  <c r="DV213" i="13"/>
  <c r="DV214" i="13"/>
  <c r="DV10" i="14"/>
  <c r="DV19" i="14" s="1"/>
  <c r="DV13" i="14"/>
  <c r="DV16" i="14"/>
  <c r="DV17" i="14"/>
  <c r="DV18" i="14"/>
  <c r="DV21" i="14"/>
  <c r="DV24" i="14"/>
  <c r="DV27" i="14"/>
  <c r="DV28" i="14"/>
  <c r="DV29" i="14"/>
  <c r="DV32" i="14"/>
  <c r="DV35" i="14"/>
  <c r="DV38" i="14"/>
  <c r="DV39" i="14"/>
  <c r="DV40" i="14"/>
  <c r="DV43" i="14"/>
  <c r="DV46" i="14"/>
  <c r="DV49" i="14"/>
  <c r="DV50" i="14"/>
  <c r="DV51" i="14"/>
  <c r="DV54" i="14"/>
  <c r="DV63" i="14" s="1"/>
  <c r="DV57" i="14"/>
  <c r="DV60" i="14"/>
  <c r="DV61" i="14"/>
  <c r="DV62" i="14"/>
  <c r="DV65" i="14"/>
  <c r="DV68" i="14"/>
  <c r="DV71" i="14"/>
  <c r="DV72" i="14"/>
  <c r="DV73" i="14"/>
  <c r="DV76" i="14"/>
  <c r="DV85" i="14" s="1"/>
  <c r="DV79" i="14"/>
  <c r="DV82" i="14"/>
  <c r="DV83" i="14"/>
  <c r="DV84" i="14"/>
  <c r="DV87" i="14"/>
  <c r="DV90" i="14"/>
  <c r="DV93" i="14"/>
  <c r="DV94" i="14"/>
  <c r="DV95" i="14"/>
  <c r="DV98" i="14"/>
  <c r="DV101" i="14"/>
  <c r="DV104" i="14"/>
  <c r="DV105" i="14"/>
  <c r="DV106" i="14"/>
  <c r="DV109" i="14"/>
  <c r="DV110" i="14"/>
  <c r="DV111" i="14"/>
  <c r="DV112" i="14"/>
  <c r="DV113" i="14"/>
  <c r="DV116" i="14"/>
  <c r="DV121" i="14" s="1"/>
  <c r="DV117" i="14"/>
  <c r="DV118" i="14"/>
  <c r="DV119" i="14"/>
  <c r="DV120" i="14"/>
  <c r="DV123" i="14"/>
  <c r="DV128" i="14" s="1"/>
  <c r="DV124" i="14"/>
  <c r="DV125" i="14"/>
  <c r="DV126" i="14"/>
  <c r="DV127" i="14"/>
  <c r="DV130" i="14"/>
  <c r="DV133" i="14"/>
  <c r="DV136" i="14"/>
  <c r="DV137" i="14"/>
  <c r="DV138" i="14"/>
  <c r="DV141" i="14"/>
  <c r="DV142" i="14"/>
  <c r="DV143" i="14"/>
  <c r="DV144" i="14"/>
  <c r="DV145" i="14"/>
  <c r="DV148" i="14"/>
  <c r="DV149" i="14"/>
  <c r="DV150" i="14"/>
  <c r="DV151" i="14"/>
  <c r="DV152" i="14"/>
  <c r="DV155" i="14"/>
  <c r="DV156" i="14"/>
  <c r="DV157" i="14"/>
  <c r="DV158" i="14"/>
  <c r="DV159" i="14"/>
  <c r="DV162" i="14"/>
  <c r="DV165" i="14"/>
  <c r="DV168" i="14"/>
  <c r="DV169" i="14"/>
  <c r="DV170" i="14"/>
  <c r="DV173" i="14"/>
  <c r="DV176" i="14"/>
  <c r="DV179" i="14"/>
  <c r="DV180" i="14"/>
  <c r="DV181" i="14"/>
  <c r="DV195" i="14"/>
  <c r="DV198" i="14"/>
  <c r="DV201" i="14"/>
  <c r="DV202" i="14"/>
  <c r="DV203" i="14"/>
  <c r="DV206" i="14"/>
  <c r="DV209" i="14"/>
  <c r="DV212" i="14"/>
  <c r="DV213" i="14"/>
  <c r="DV214" i="14"/>
  <c r="DV10" i="15"/>
  <c r="DV13" i="15"/>
  <c r="DV16" i="15"/>
  <c r="DV17" i="15"/>
  <c r="DV18" i="15"/>
  <c r="DV21" i="15"/>
  <c r="DV24" i="15"/>
  <c r="DV27" i="15"/>
  <c r="DV28" i="15"/>
  <c r="DV29" i="15"/>
  <c r="DV32" i="15"/>
  <c r="DV35" i="15"/>
  <c r="DV38" i="15"/>
  <c r="DV39" i="15"/>
  <c r="DV40" i="15"/>
  <c r="DV43" i="15"/>
  <c r="DV46" i="15"/>
  <c r="DV49" i="15"/>
  <c r="DV50" i="15"/>
  <c r="DV51" i="15"/>
  <c r="DV54" i="15"/>
  <c r="DV57" i="15"/>
  <c r="DV60" i="15"/>
  <c r="DV61" i="15"/>
  <c r="DV62" i="15"/>
  <c r="DV65" i="15"/>
  <c r="DV68" i="15"/>
  <c r="DV71" i="15"/>
  <c r="DV72" i="15"/>
  <c r="DV73" i="15"/>
  <c r="DV76" i="15"/>
  <c r="DV79" i="15"/>
  <c r="DV82" i="15"/>
  <c r="DV83" i="15"/>
  <c r="DV84" i="15"/>
  <c r="DV87" i="15"/>
  <c r="DV90" i="15"/>
  <c r="DV93" i="15"/>
  <c r="DV94" i="15"/>
  <c r="DV95" i="15"/>
  <c r="DV98" i="15"/>
  <c r="DV101" i="15"/>
  <c r="DV104" i="15"/>
  <c r="DV105" i="15"/>
  <c r="DV106" i="15"/>
  <c r="DV109" i="15"/>
  <c r="DV110" i="15"/>
  <c r="DV111" i="15"/>
  <c r="DV112" i="15"/>
  <c r="DV113" i="15"/>
  <c r="DV116" i="15"/>
  <c r="DV121" i="15" s="1"/>
  <c r="DV117" i="15"/>
  <c r="DV118" i="15"/>
  <c r="DV119" i="15"/>
  <c r="DV120" i="15"/>
  <c r="DV123" i="15"/>
  <c r="DV128" i="15" s="1"/>
  <c r="DV124" i="15"/>
  <c r="DV125" i="15"/>
  <c r="DV126" i="15"/>
  <c r="DV127" i="15"/>
  <c r="DV130" i="15"/>
  <c r="DV133" i="15"/>
  <c r="DV136" i="15"/>
  <c r="DV137" i="15"/>
  <c r="DV138" i="15"/>
  <c r="DV141" i="15"/>
  <c r="DV142" i="15"/>
  <c r="DV143" i="15"/>
  <c r="DV144" i="15"/>
  <c r="DV145" i="15"/>
  <c r="DV148" i="15"/>
  <c r="DV149" i="15"/>
  <c r="DV150" i="15"/>
  <c r="DV151" i="15"/>
  <c r="DV152" i="15"/>
  <c r="DV155" i="15"/>
  <c r="DV156" i="15"/>
  <c r="DV157" i="15"/>
  <c r="DV158" i="15"/>
  <c r="DV159" i="15"/>
  <c r="DV162" i="15"/>
  <c r="DV165" i="15"/>
  <c r="DV168" i="15"/>
  <c r="DV169" i="15"/>
  <c r="DV170" i="15"/>
  <c r="DV173" i="15"/>
  <c r="DV176" i="15"/>
  <c r="DV179" i="15"/>
  <c r="DV180" i="15"/>
  <c r="DV181" i="15"/>
  <c r="DV195" i="15"/>
  <c r="DV198" i="15"/>
  <c r="DV201" i="15"/>
  <c r="DV202" i="15"/>
  <c r="DV203" i="15"/>
  <c r="DV206" i="15"/>
  <c r="DV209" i="15"/>
  <c r="DV212" i="15"/>
  <c r="DV213" i="15"/>
  <c r="DV214" i="15"/>
  <c r="DV10" i="11"/>
  <c r="DV13" i="11"/>
  <c r="DV16" i="11"/>
  <c r="DV17" i="11"/>
  <c r="DV18" i="11"/>
  <c r="DV21" i="11"/>
  <c r="DV24" i="11"/>
  <c r="DV27" i="11"/>
  <c r="DV28" i="11"/>
  <c r="DV29" i="11"/>
  <c r="DV32" i="11"/>
  <c r="DV35" i="11"/>
  <c r="DV38" i="11"/>
  <c r="DV39" i="11"/>
  <c r="DV40" i="11"/>
  <c r="DV43" i="11"/>
  <c r="DV46" i="11"/>
  <c r="DV49" i="11"/>
  <c r="DV50" i="11"/>
  <c r="DV51" i="11"/>
  <c r="DV54" i="11"/>
  <c r="DV57" i="11"/>
  <c r="DV60" i="11"/>
  <c r="DV61" i="11"/>
  <c r="DV62" i="11"/>
  <c r="DV65" i="11"/>
  <c r="DV68" i="11"/>
  <c r="DV71" i="11"/>
  <c r="DV72" i="11"/>
  <c r="DV73" i="11"/>
  <c r="DV76" i="11"/>
  <c r="DV79" i="11"/>
  <c r="DV82" i="11"/>
  <c r="DV83" i="11"/>
  <c r="DV84" i="11"/>
  <c r="DV87" i="11"/>
  <c r="DV90" i="11"/>
  <c r="DV93" i="11"/>
  <c r="DV94" i="11"/>
  <c r="DV95" i="11"/>
  <c r="DV98" i="11"/>
  <c r="DV101" i="11"/>
  <c r="DV104" i="11"/>
  <c r="DV105" i="11"/>
  <c r="DV106" i="11"/>
  <c r="DV109" i="11"/>
  <c r="DV110" i="11"/>
  <c r="DV111" i="11"/>
  <c r="DV112" i="11"/>
  <c r="DV113" i="11"/>
  <c r="DV116" i="11"/>
  <c r="DV117" i="11"/>
  <c r="DV118" i="11"/>
  <c r="DV119" i="11"/>
  <c r="DV120" i="11"/>
  <c r="DV123" i="11"/>
  <c r="DV124" i="11"/>
  <c r="DV125" i="11"/>
  <c r="DV126" i="11"/>
  <c r="DV127" i="11"/>
  <c r="DV130" i="11"/>
  <c r="DV133" i="11"/>
  <c r="DV136" i="11"/>
  <c r="DV137" i="11"/>
  <c r="DV138" i="11"/>
  <c r="DV141" i="11"/>
  <c r="DV142" i="11"/>
  <c r="DV143" i="11"/>
  <c r="DV144" i="11"/>
  <c r="DV145" i="11"/>
  <c r="DV148" i="11"/>
  <c r="DV149" i="11"/>
  <c r="DV150" i="11"/>
  <c r="DV151" i="11"/>
  <c r="DV152" i="11"/>
  <c r="DV155" i="11"/>
  <c r="DV156" i="11"/>
  <c r="DV157" i="11"/>
  <c r="DV158" i="11"/>
  <c r="DV159" i="11"/>
  <c r="DV162" i="11"/>
  <c r="DV165" i="11"/>
  <c r="DV168" i="11"/>
  <c r="DV169" i="11"/>
  <c r="DV170" i="11"/>
  <c r="DV173" i="11"/>
  <c r="DV176" i="11"/>
  <c r="DV179" i="11"/>
  <c r="DV180" i="11"/>
  <c r="DV181" i="11"/>
  <c r="DV195" i="11"/>
  <c r="DV198" i="11"/>
  <c r="DV201" i="11"/>
  <c r="DV202" i="11"/>
  <c r="DV203" i="11"/>
  <c r="DV206" i="11"/>
  <c r="DV209" i="11"/>
  <c r="DV212" i="11"/>
  <c r="DV213" i="11"/>
  <c r="DV214" i="11"/>
  <c r="DU10" i="13"/>
  <c r="DU13" i="13"/>
  <c r="DU16" i="13"/>
  <c r="DU17" i="13"/>
  <c r="DU18" i="13"/>
  <c r="DU21" i="13"/>
  <c r="DU24" i="13"/>
  <c r="DU27" i="13"/>
  <c r="DU28" i="13"/>
  <c r="DU29" i="13"/>
  <c r="DU32" i="13"/>
  <c r="DU35" i="13"/>
  <c r="DU38" i="13"/>
  <c r="DU39" i="13"/>
  <c r="DU40" i="13"/>
  <c r="DU43" i="13"/>
  <c r="DU46" i="13"/>
  <c r="DU49" i="13"/>
  <c r="DU50" i="13"/>
  <c r="DU51" i="13"/>
  <c r="DU54" i="13"/>
  <c r="DU57" i="13"/>
  <c r="DU60" i="13"/>
  <c r="DU61" i="13"/>
  <c r="DU62" i="13"/>
  <c r="DU65" i="13"/>
  <c r="DU74" i="13" s="1"/>
  <c r="DU68" i="13"/>
  <c r="DU71" i="13"/>
  <c r="DU72" i="13"/>
  <c r="DU73" i="13"/>
  <c r="DU76" i="13"/>
  <c r="DU79" i="13"/>
  <c r="DU82" i="13"/>
  <c r="DU83" i="13"/>
  <c r="DU84" i="13"/>
  <c r="DU87" i="13"/>
  <c r="DU90" i="13"/>
  <c r="DU93" i="13"/>
  <c r="DU94" i="13"/>
  <c r="DU95" i="13"/>
  <c r="DU98" i="13"/>
  <c r="DU101" i="13"/>
  <c r="DU104" i="13"/>
  <c r="DU105" i="13"/>
  <c r="DU106" i="13"/>
  <c r="DU109" i="13"/>
  <c r="DU110" i="13"/>
  <c r="DU111" i="13"/>
  <c r="DU112" i="13"/>
  <c r="DU113" i="13"/>
  <c r="DU116" i="13"/>
  <c r="DU117" i="13"/>
  <c r="DU118" i="13"/>
  <c r="DU119" i="13"/>
  <c r="DU120" i="13"/>
  <c r="DU123" i="13"/>
  <c r="DU124" i="13"/>
  <c r="DU125" i="13"/>
  <c r="DU126" i="13"/>
  <c r="DU127" i="13"/>
  <c r="DU130" i="13"/>
  <c r="DU133" i="13"/>
  <c r="DU136" i="13"/>
  <c r="DU137" i="13"/>
  <c r="DU138" i="13"/>
  <c r="DU141" i="13"/>
  <c r="DU142" i="13"/>
  <c r="DU143" i="13"/>
  <c r="DU144" i="13"/>
  <c r="DU145" i="13"/>
  <c r="DU148" i="13"/>
  <c r="DU149" i="13"/>
  <c r="DU150" i="13"/>
  <c r="DU151" i="13"/>
  <c r="DU152" i="13"/>
  <c r="DU155" i="13"/>
  <c r="DU156" i="13"/>
  <c r="DU157" i="13"/>
  <c r="DU158" i="13"/>
  <c r="DU159" i="13"/>
  <c r="DU162" i="13"/>
  <c r="DU165" i="13"/>
  <c r="DU168" i="13"/>
  <c r="DU169" i="13"/>
  <c r="DU170" i="13"/>
  <c r="DU173" i="13"/>
  <c r="DU182" i="13" s="1"/>
  <c r="DU176" i="13"/>
  <c r="DU179" i="13"/>
  <c r="DU180" i="13"/>
  <c r="DU181" i="13"/>
  <c r="DU195" i="13"/>
  <c r="DU198" i="13"/>
  <c r="DU201" i="13"/>
  <c r="DU202" i="13"/>
  <c r="DU203" i="13"/>
  <c r="DU206" i="13"/>
  <c r="DU209" i="13"/>
  <c r="DU212" i="13"/>
  <c r="DU213" i="13"/>
  <c r="DU214" i="13"/>
  <c r="DU10" i="14"/>
  <c r="DU13" i="14"/>
  <c r="DU16" i="14"/>
  <c r="DU17" i="14"/>
  <c r="DU18" i="14"/>
  <c r="DU21" i="14"/>
  <c r="DU24" i="14"/>
  <c r="DU27" i="14"/>
  <c r="DU28" i="14"/>
  <c r="DU29" i="14"/>
  <c r="DU32" i="14"/>
  <c r="DU35" i="14"/>
  <c r="DU38" i="14"/>
  <c r="DU39" i="14"/>
  <c r="DU40" i="14"/>
  <c r="DU43" i="14"/>
  <c r="DU46" i="14"/>
  <c r="DU49" i="14"/>
  <c r="DU50" i="14"/>
  <c r="DU51" i="14"/>
  <c r="DU54" i="14"/>
  <c r="DU57" i="14"/>
  <c r="DU60" i="14"/>
  <c r="DU61" i="14"/>
  <c r="DU62" i="14"/>
  <c r="DU65" i="14"/>
  <c r="DU68" i="14"/>
  <c r="DU71" i="14"/>
  <c r="DU72" i="14"/>
  <c r="DU73" i="14"/>
  <c r="DU76" i="14"/>
  <c r="DU79" i="14"/>
  <c r="DU82" i="14"/>
  <c r="DU83" i="14"/>
  <c r="DU84" i="14"/>
  <c r="DU87" i="14"/>
  <c r="DU90" i="14"/>
  <c r="DU93" i="14"/>
  <c r="DU94" i="14"/>
  <c r="DU95" i="14"/>
  <c r="DU98" i="14"/>
  <c r="DU101" i="14"/>
  <c r="DU104" i="14"/>
  <c r="DU105" i="14"/>
  <c r="DU106" i="14"/>
  <c r="DU109" i="14"/>
  <c r="DU114" i="14" s="1"/>
  <c r="DU110" i="14"/>
  <c r="DU111" i="14"/>
  <c r="DU112" i="14"/>
  <c r="DU113" i="14"/>
  <c r="DU116" i="14"/>
  <c r="DU121" i="14" s="1"/>
  <c r="DU117" i="14"/>
  <c r="DU118" i="14"/>
  <c r="DU119" i="14"/>
  <c r="DU120" i="14"/>
  <c r="DU123" i="14"/>
  <c r="DU128" i="14" s="1"/>
  <c r="DU124" i="14"/>
  <c r="DU125" i="14"/>
  <c r="DU126" i="14"/>
  <c r="DU127" i="14"/>
  <c r="DU130" i="14"/>
  <c r="DU133" i="14"/>
  <c r="DU136" i="14"/>
  <c r="DU137" i="14"/>
  <c r="DU138" i="14"/>
  <c r="DU141" i="14"/>
  <c r="DU142" i="14"/>
  <c r="DU143" i="14"/>
  <c r="DU144" i="14"/>
  <c r="DU145" i="14"/>
  <c r="DU148" i="14"/>
  <c r="DU149" i="14"/>
  <c r="DU150" i="14"/>
  <c r="DU151" i="14"/>
  <c r="DU152" i="14"/>
  <c r="DU155" i="14"/>
  <c r="DU156" i="14"/>
  <c r="DU157" i="14"/>
  <c r="DU158" i="14"/>
  <c r="DU159" i="14"/>
  <c r="DU162" i="14"/>
  <c r="DU165" i="14"/>
  <c r="DU168" i="14"/>
  <c r="DU169" i="14"/>
  <c r="DU170" i="14"/>
  <c r="DU173" i="14"/>
  <c r="DU176" i="14"/>
  <c r="DU179" i="14"/>
  <c r="DU180" i="14"/>
  <c r="DU181" i="14"/>
  <c r="DU195" i="14"/>
  <c r="DU198" i="14"/>
  <c r="DU201" i="14"/>
  <c r="DU202" i="14"/>
  <c r="DU203" i="14"/>
  <c r="DU206" i="14"/>
  <c r="DU209" i="14"/>
  <c r="DU212" i="14"/>
  <c r="DU213" i="14"/>
  <c r="DU214" i="14"/>
  <c r="DU10" i="15"/>
  <c r="DU13" i="15"/>
  <c r="DU16" i="15"/>
  <c r="DU17" i="15"/>
  <c r="DU18" i="15"/>
  <c r="DU21" i="15"/>
  <c r="DU24" i="15"/>
  <c r="DU27" i="15"/>
  <c r="DU28" i="15"/>
  <c r="DU29" i="15"/>
  <c r="DU32" i="15"/>
  <c r="DU35" i="15"/>
  <c r="DU38" i="15"/>
  <c r="DU39" i="15"/>
  <c r="DU40" i="15"/>
  <c r="DU43" i="15"/>
  <c r="DU46" i="15"/>
  <c r="DU49" i="15"/>
  <c r="DU50" i="15"/>
  <c r="DU51" i="15"/>
  <c r="DU54" i="15"/>
  <c r="DU57" i="15"/>
  <c r="DU60" i="15"/>
  <c r="DU61" i="15"/>
  <c r="DU62" i="15"/>
  <c r="DU65" i="15"/>
  <c r="DU68" i="15"/>
  <c r="DU71" i="15"/>
  <c r="DU72" i="15"/>
  <c r="DU73" i="15"/>
  <c r="DU76" i="15"/>
  <c r="DU79" i="15"/>
  <c r="DU82" i="15"/>
  <c r="DU83" i="15"/>
  <c r="DU84" i="15"/>
  <c r="DU87" i="15"/>
  <c r="DU90" i="15"/>
  <c r="DU93" i="15"/>
  <c r="DU94" i="15"/>
  <c r="DU95" i="15"/>
  <c r="DU98" i="15"/>
  <c r="DU101" i="15"/>
  <c r="DU104" i="15"/>
  <c r="DU105" i="15"/>
  <c r="DU106" i="15"/>
  <c r="DU109" i="15"/>
  <c r="DU114" i="15" s="1"/>
  <c r="DU110" i="15"/>
  <c r="DU111" i="15"/>
  <c r="DU112" i="15"/>
  <c r="DU113" i="15"/>
  <c r="DU116" i="15"/>
  <c r="DU121" i="15" s="1"/>
  <c r="DU117" i="15"/>
  <c r="DU118" i="15"/>
  <c r="DU119" i="15"/>
  <c r="DU120" i="15"/>
  <c r="DU123" i="15"/>
  <c r="DU128" i="15" s="1"/>
  <c r="DU124" i="15"/>
  <c r="DU125" i="15"/>
  <c r="DU126" i="15"/>
  <c r="DU127" i="15"/>
  <c r="DU130" i="15"/>
  <c r="DU133" i="15"/>
  <c r="DU136" i="15"/>
  <c r="DU137" i="15"/>
  <c r="DU138" i="15"/>
  <c r="DU141" i="15"/>
  <c r="DU142" i="15"/>
  <c r="DU143" i="15"/>
  <c r="DU144" i="15"/>
  <c r="DU145" i="15"/>
  <c r="DU148" i="15"/>
  <c r="DU149" i="15"/>
  <c r="DU150" i="15"/>
  <c r="DU151" i="15"/>
  <c r="DU152" i="15"/>
  <c r="DU155" i="15"/>
  <c r="DU156" i="15"/>
  <c r="DU157" i="15"/>
  <c r="DU158" i="15"/>
  <c r="DU159" i="15"/>
  <c r="DU162" i="15"/>
  <c r="DU165" i="15"/>
  <c r="DU168" i="15"/>
  <c r="DU169" i="15"/>
  <c r="DU170" i="15"/>
  <c r="DU173" i="15"/>
  <c r="DU176" i="15"/>
  <c r="DU179" i="15"/>
  <c r="DU180" i="15"/>
  <c r="DU181" i="15"/>
  <c r="DU182" i="15" s="1"/>
  <c r="DU195" i="15"/>
  <c r="DU198" i="15"/>
  <c r="DU201" i="15"/>
  <c r="DU202" i="15"/>
  <c r="DU203" i="15"/>
  <c r="DU206" i="15"/>
  <c r="DU209" i="15"/>
  <c r="DU212" i="15"/>
  <c r="DU213" i="15"/>
  <c r="DU214" i="15"/>
  <c r="DU10" i="11"/>
  <c r="DU13" i="11"/>
  <c r="DU16" i="11"/>
  <c r="DU17" i="11"/>
  <c r="DU18" i="11"/>
  <c r="DU21" i="11"/>
  <c r="DU24" i="11"/>
  <c r="DU27" i="11"/>
  <c r="DU28" i="11"/>
  <c r="DU29" i="11"/>
  <c r="DU32" i="11"/>
  <c r="DU35" i="11"/>
  <c r="DU38" i="11"/>
  <c r="DU39" i="11"/>
  <c r="DU40" i="11"/>
  <c r="DU43" i="11"/>
  <c r="DU46" i="11"/>
  <c r="DU49" i="11"/>
  <c r="DU50" i="11"/>
  <c r="DU51" i="11"/>
  <c r="DU54" i="11"/>
  <c r="DU63" i="11" s="1"/>
  <c r="DU57" i="11"/>
  <c r="DU60" i="11"/>
  <c r="DU61" i="11"/>
  <c r="DU62" i="11"/>
  <c r="DU65" i="11"/>
  <c r="DU68" i="11"/>
  <c r="DU71" i="11"/>
  <c r="DU72" i="11"/>
  <c r="DU73" i="11"/>
  <c r="DU76" i="11"/>
  <c r="DU79" i="11"/>
  <c r="DU82" i="11"/>
  <c r="DU83" i="11"/>
  <c r="DU84" i="11"/>
  <c r="DU87" i="11"/>
  <c r="DU90" i="11"/>
  <c r="DU93" i="11"/>
  <c r="DU94" i="11"/>
  <c r="DU95" i="11"/>
  <c r="DU98" i="11"/>
  <c r="DU101" i="11"/>
  <c r="DU104" i="11"/>
  <c r="DU105" i="11"/>
  <c r="DU106" i="11"/>
  <c r="DU109" i="11"/>
  <c r="DU110" i="11"/>
  <c r="DU111" i="11"/>
  <c r="DU112" i="11"/>
  <c r="DU113" i="11"/>
  <c r="DU116" i="11"/>
  <c r="DU117" i="11"/>
  <c r="DU118" i="11"/>
  <c r="DU119" i="11"/>
  <c r="DU120" i="11"/>
  <c r="DU121" i="11" s="1"/>
  <c r="DU123" i="11"/>
  <c r="DU124" i="11"/>
  <c r="DU125" i="11"/>
  <c r="DU126" i="11"/>
  <c r="DU127" i="11"/>
  <c r="DU130" i="11"/>
  <c r="DU133" i="11"/>
  <c r="DU136" i="11"/>
  <c r="DU137" i="11"/>
  <c r="DU138" i="11"/>
  <c r="DU141" i="11"/>
  <c r="DU142" i="11"/>
  <c r="DU143" i="11"/>
  <c r="DU144" i="11"/>
  <c r="DU145" i="11"/>
  <c r="DU148" i="11"/>
  <c r="DU149" i="11"/>
  <c r="DU150" i="11"/>
  <c r="DU151" i="11"/>
  <c r="DU152" i="11"/>
  <c r="DU155" i="11"/>
  <c r="DU156" i="11"/>
  <c r="DU157" i="11"/>
  <c r="DU158" i="11"/>
  <c r="DU159" i="11"/>
  <c r="DU162" i="11"/>
  <c r="DU171" i="11" s="1"/>
  <c r="DU165" i="11"/>
  <c r="DU168" i="11"/>
  <c r="DU169" i="11"/>
  <c r="DU170" i="11"/>
  <c r="DU173" i="11"/>
  <c r="DU176" i="11"/>
  <c r="DU179" i="11"/>
  <c r="DU180" i="11"/>
  <c r="DU181" i="11"/>
  <c r="DU195" i="11"/>
  <c r="DU198" i="11"/>
  <c r="DU201" i="11"/>
  <c r="DU202" i="11"/>
  <c r="DU203" i="11"/>
  <c r="DU206" i="11"/>
  <c r="DU209" i="11"/>
  <c r="DU212" i="11"/>
  <c r="DU213" i="11"/>
  <c r="DU214" i="11"/>
  <c r="BO217" i="13"/>
  <c r="BO218" i="13"/>
  <c r="BO219" i="13"/>
  <c r="BO220" i="13"/>
  <c r="BO221" i="13"/>
  <c r="BO222" i="13"/>
  <c r="BO223" i="13"/>
  <c r="BO224" i="13"/>
  <c r="BO225" i="13"/>
  <c r="BO226" i="13"/>
  <c r="BO217" i="11"/>
  <c r="BO218" i="11"/>
  <c r="BO219" i="11"/>
  <c r="BO220" i="11"/>
  <c r="BO221" i="11"/>
  <c r="BO222" i="11"/>
  <c r="BO223" i="11"/>
  <c r="BO224" i="11"/>
  <c r="BO225" i="11"/>
  <c r="BO226" i="11"/>
  <c r="BP217" i="13"/>
  <c r="BP217" i="11"/>
  <c r="BP218" i="13"/>
  <c r="BP219" i="13"/>
  <c r="BP220" i="13"/>
  <c r="BP221" i="13"/>
  <c r="BP222" i="13"/>
  <c r="BP223" i="13"/>
  <c r="BP224" i="13"/>
  <c r="BP225" i="13"/>
  <c r="BP226" i="13"/>
  <c r="BP218" i="11"/>
  <c r="BP219" i="11"/>
  <c r="BP220" i="11"/>
  <c r="BP221" i="11"/>
  <c r="BP222" i="11"/>
  <c r="BP223" i="11"/>
  <c r="BP224" i="11"/>
  <c r="BP225" i="11"/>
  <c r="BP226" i="11"/>
  <c r="BN217" i="11"/>
  <c r="BN218" i="11"/>
  <c r="BN219" i="11"/>
  <c r="BN220" i="11"/>
  <c r="BN221" i="11"/>
  <c r="BN222" i="11"/>
  <c r="BN223" i="11"/>
  <c r="BN224" i="11"/>
  <c r="BN225" i="11"/>
  <c r="BN226" i="11"/>
  <c r="BN217" i="13"/>
  <c r="BN218" i="13"/>
  <c r="BN219" i="13"/>
  <c r="BN220" i="13"/>
  <c r="BN221" i="13"/>
  <c r="BN222" i="13"/>
  <c r="BN223" i="13"/>
  <c r="BN224" i="13"/>
  <c r="BN225" i="13"/>
  <c r="BN226" i="13"/>
  <c r="BM217" i="11"/>
  <c r="BM218" i="11"/>
  <c r="BM219" i="11"/>
  <c r="BM220" i="11"/>
  <c r="BM221" i="11"/>
  <c r="BM222" i="11"/>
  <c r="BM223" i="11"/>
  <c r="BM224" i="11"/>
  <c r="BM225" i="11"/>
  <c r="BM226" i="11"/>
  <c r="BM217" i="13"/>
  <c r="BM218" i="13"/>
  <c r="BM219" i="13"/>
  <c r="BM220" i="13"/>
  <c r="BM221" i="13"/>
  <c r="BM222" i="13"/>
  <c r="BM223" i="13"/>
  <c r="BM224" i="13"/>
  <c r="BM225" i="13"/>
  <c r="BM226" i="13"/>
  <c r="DT10" i="15"/>
  <c r="DT13" i="15"/>
  <c r="DT16" i="15"/>
  <c r="DT17" i="15"/>
  <c r="DT18" i="15"/>
  <c r="DT21" i="15"/>
  <c r="DT24" i="15"/>
  <c r="DT27" i="15"/>
  <c r="DT28" i="15"/>
  <c r="DT29" i="15"/>
  <c r="DT32" i="15"/>
  <c r="DT35" i="15"/>
  <c r="DT38" i="15"/>
  <c r="DT39" i="15"/>
  <c r="DT40" i="15"/>
  <c r="DT43" i="15"/>
  <c r="DT46" i="15"/>
  <c r="DT49" i="15"/>
  <c r="DT50" i="15"/>
  <c r="DT51" i="15"/>
  <c r="DT54" i="15"/>
  <c r="DT57" i="15"/>
  <c r="DT60" i="15"/>
  <c r="DT61" i="15"/>
  <c r="DT62" i="15"/>
  <c r="DT65" i="15"/>
  <c r="DT74" i="15" s="1"/>
  <c r="DT68" i="15"/>
  <c r="DT71" i="15"/>
  <c r="DT72" i="15"/>
  <c r="DT73" i="15"/>
  <c r="DT76" i="15"/>
  <c r="DT79" i="15"/>
  <c r="DT82" i="15"/>
  <c r="DT83" i="15"/>
  <c r="DT84" i="15"/>
  <c r="DT87" i="15"/>
  <c r="DT90" i="15"/>
  <c r="DT93" i="15"/>
  <c r="DT94" i="15"/>
  <c r="DT95" i="15"/>
  <c r="DT98" i="15"/>
  <c r="DT101" i="15"/>
  <c r="DT104" i="15"/>
  <c r="DT105" i="15"/>
  <c r="DT106" i="15"/>
  <c r="DT109" i="15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3" i="15"/>
  <c r="DT136" i="15"/>
  <c r="DT137" i="15"/>
  <c r="DT138" i="15"/>
  <c r="DT141" i="15"/>
  <c r="DT142" i="15"/>
  <c r="DT143" i="15"/>
  <c r="DT144" i="15"/>
  <c r="DT145" i="15"/>
  <c r="DT148" i="15"/>
  <c r="DT149" i="15"/>
  <c r="DT150" i="15"/>
  <c r="DT151" i="15"/>
  <c r="DT152" i="15"/>
  <c r="DT155" i="15"/>
  <c r="DT156" i="15"/>
  <c r="DT157" i="15"/>
  <c r="DT158" i="15"/>
  <c r="DT159" i="15"/>
  <c r="DT162" i="15"/>
  <c r="DT165" i="15"/>
  <c r="DT168" i="15"/>
  <c r="DT169" i="15"/>
  <c r="DT170" i="15"/>
  <c r="DT173" i="15"/>
  <c r="DT182" i="15" s="1"/>
  <c r="DT176" i="15"/>
  <c r="DT179" i="15"/>
  <c r="DT180" i="15"/>
  <c r="DT181" i="15"/>
  <c r="DT195" i="15"/>
  <c r="DT198" i="15"/>
  <c r="DT201" i="15"/>
  <c r="DT202" i="15"/>
  <c r="DT203" i="15"/>
  <c r="DT206" i="15"/>
  <c r="DT209" i="15"/>
  <c r="DT212" i="15"/>
  <c r="DT213" i="15"/>
  <c r="DT214" i="15"/>
  <c r="DT10" i="14"/>
  <c r="DT13" i="14"/>
  <c r="DT16" i="14"/>
  <c r="DT17" i="14"/>
  <c r="DT18" i="14"/>
  <c r="DT21" i="14"/>
  <c r="DT24" i="14"/>
  <c r="DT27" i="14"/>
  <c r="DT28" i="14"/>
  <c r="DT29" i="14"/>
  <c r="DT32" i="14"/>
  <c r="DT35" i="14"/>
  <c r="DT38" i="14"/>
  <c r="DT39" i="14"/>
  <c r="DT40" i="14"/>
  <c r="DT43" i="14"/>
  <c r="DT46" i="14"/>
  <c r="DT49" i="14"/>
  <c r="DT50" i="14"/>
  <c r="DT51" i="14"/>
  <c r="DT54" i="14"/>
  <c r="DT57" i="14"/>
  <c r="DT60" i="14"/>
  <c r="DT61" i="14"/>
  <c r="DT62" i="14"/>
  <c r="DT65" i="14"/>
  <c r="DT68" i="14"/>
  <c r="DT71" i="14"/>
  <c r="DT72" i="14"/>
  <c r="DT73" i="14"/>
  <c r="DT76" i="14"/>
  <c r="DT79" i="14"/>
  <c r="DT82" i="14"/>
  <c r="DT83" i="14"/>
  <c r="DT84" i="14"/>
  <c r="DT87" i="14"/>
  <c r="DT90" i="14"/>
  <c r="DT93" i="14"/>
  <c r="DT94" i="14"/>
  <c r="DT95" i="14"/>
  <c r="DT98" i="14"/>
  <c r="DT101" i="14"/>
  <c r="DT104" i="14"/>
  <c r="DT105" i="14"/>
  <c r="DT106" i="14"/>
  <c r="DT109" i="14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3" i="14"/>
  <c r="DT136" i="14"/>
  <c r="DT137" i="14"/>
  <c r="DT138" i="14"/>
  <c r="DT141" i="14"/>
  <c r="DT142" i="14"/>
  <c r="DT143" i="14"/>
  <c r="DT144" i="14"/>
  <c r="DT145" i="14"/>
  <c r="DT148" i="14"/>
  <c r="DT149" i="14"/>
  <c r="DT150" i="14"/>
  <c r="DT151" i="14"/>
  <c r="DT152" i="14"/>
  <c r="DT155" i="14"/>
  <c r="DT156" i="14"/>
  <c r="DT157" i="14"/>
  <c r="DT158" i="14"/>
  <c r="DT159" i="14"/>
  <c r="DT162" i="14"/>
  <c r="DT165" i="14"/>
  <c r="DT168" i="14"/>
  <c r="DT169" i="14"/>
  <c r="DT170" i="14"/>
  <c r="DT173" i="14"/>
  <c r="DT176" i="14"/>
  <c r="DT179" i="14"/>
  <c r="DT180" i="14"/>
  <c r="DT181" i="14"/>
  <c r="DT195" i="14"/>
  <c r="DT198" i="14"/>
  <c r="DT201" i="14"/>
  <c r="DT202" i="14"/>
  <c r="DT203" i="14"/>
  <c r="DT206" i="14"/>
  <c r="DT209" i="14"/>
  <c r="DT212" i="14"/>
  <c r="DT213" i="14"/>
  <c r="DT214" i="14"/>
  <c r="DS10" i="15"/>
  <c r="DS19" i="15" s="1"/>
  <c r="DS13" i="15"/>
  <c r="DS16" i="15"/>
  <c r="DS17" i="15"/>
  <c r="DS18" i="15"/>
  <c r="DS21" i="15"/>
  <c r="DS24" i="15"/>
  <c r="DS27" i="15"/>
  <c r="DS28" i="15"/>
  <c r="DS29" i="15"/>
  <c r="DS32" i="15"/>
  <c r="DS35" i="15"/>
  <c r="DS38" i="15"/>
  <c r="DS39" i="15"/>
  <c r="DS40" i="15"/>
  <c r="DS43" i="15"/>
  <c r="DS46" i="15"/>
  <c r="DS49" i="15"/>
  <c r="DS50" i="15"/>
  <c r="DS51" i="15"/>
  <c r="DS54" i="15"/>
  <c r="DS57" i="15"/>
  <c r="DS60" i="15"/>
  <c r="DS61" i="15"/>
  <c r="DS62" i="15"/>
  <c r="DS65" i="15"/>
  <c r="DS68" i="15"/>
  <c r="DS71" i="15"/>
  <c r="DS72" i="15"/>
  <c r="DS73" i="15"/>
  <c r="DS76" i="15"/>
  <c r="DS79" i="15"/>
  <c r="DS82" i="15"/>
  <c r="DS83" i="15"/>
  <c r="DS84" i="15"/>
  <c r="DS87" i="15"/>
  <c r="DS90" i="15"/>
  <c r="DS93" i="15"/>
  <c r="DS94" i="15"/>
  <c r="DS95" i="15"/>
  <c r="DS98" i="15"/>
  <c r="DS107" i="15" s="1"/>
  <c r="DS101" i="15"/>
  <c r="DS104" i="15"/>
  <c r="DS105" i="15"/>
  <c r="DS106" i="15"/>
  <c r="DS109" i="15"/>
  <c r="DS110" i="15"/>
  <c r="DS111" i="15"/>
  <c r="DS112" i="15"/>
  <c r="DS113" i="15"/>
  <c r="DS116" i="15"/>
  <c r="DS117" i="15"/>
  <c r="DS121" i="15" s="1"/>
  <c r="DS118" i="15"/>
  <c r="DS119" i="15"/>
  <c r="DS120" i="15"/>
  <c r="DS123" i="15"/>
  <c r="DS124" i="15"/>
  <c r="DS125" i="15"/>
  <c r="DS126" i="15"/>
  <c r="DS127" i="15"/>
  <c r="DS130" i="15"/>
  <c r="DS133" i="15"/>
  <c r="DS136" i="15"/>
  <c r="DS137" i="15"/>
  <c r="DS138" i="15"/>
  <c r="DS141" i="15"/>
  <c r="DS142" i="15"/>
  <c r="DS143" i="15"/>
  <c r="DS144" i="15"/>
  <c r="DS145" i="15"/>
  <c r="DS148" i="15"/>
  <c r="DS153" i="15" s="1"/>
  <c r="DS149" i="15"/>
  <c r="DS150" i="15"/>
  <c r="DS151" i="15"/>
  <c r="DS152" i="15"/>
  <c r="DS155" i="15"/>
  <c r="DS160" i="15" s="1"/>
  <c r="DS156" i="15"/>
  <c r="DS157" i="15"/>
  <c r="DS158" i="15"/>
  <c r="DS159" i="15"/>
  <c r="DS162" i="15"/>
  <c r="DS165" i="15"/>
  <c r="DS168" i="15"/>
  <c r="DS169" i="15"/>
  <c r="DS170" i="15"/>
  <c r="DS173" i="15"/>
  <c r="DS176" i="15"/>
  <c r="DS179" i="15"/>
  <c r="DS180" i="15"/>
  <c r="DS181" i="15"/>
  <c r="DS195" i="15"/>
  <c r="DS198" i="15"/>
  <c r="DS201" i="15"/>
  <c r="DS202" i="15"/>
  <c r="DS203" i="15"/>
  <c r="DS206" i="15"/>
  <c r="DS209" i="15"/>
  <c r="DS212" i="15"/>
  <c r="DS213" i="15"/>
  <c r="DS214" i="15"/>
  <c r="DS10" i="14"/>
  <c r="DS13" i="14"/>
  <c r="DS16" i="14"/>
  <c r="DS17" i="14"/>
  <c r="DS18" i="14"/>
  <c r="DS21" i="14"/>
  <c r="DS24" i="14"/>
  <c r="DS27" i="14"/>
  <c r="DS28" i="14"/>
  <c r="DS29" i="14"/>
  <c r="DS32" i="14"/>
  <c r="DS35" i="14"/>
  <c r="DS38" i="14"/>
  <c r="DS39" i="14"/>
  <c r="DS40" i="14"/>
  <c r="DS43" i="14"/>
  <c r="DS46" i="14"/>
  <c r="DS49" i="14"/>
  <c r="DS50" i="14"/>
  <c r="DS51" i="14"/>
  <c r="DS54" i="14"/>
  <c r="DS57" i="14"/>
  <c r="DS60" i="14"/>
  <c r="DS61" i="14"/>
  <c r="DS62" i="14"/>
  <c r="DS65" i="14"/>
  <c r="DS68" i="14"/>
  <c r="DS71" i="14"/>
  <c r="DS72" i="14"/>
  <c r="DS73" i="14"/>
  <c r="DS76" i="14"/>
  <c r="DS85" i="14" s="1"/>
  <c r="DS79" i="14"/>
  <c r="DS82" i="14"/>
  <c r="DS83" i="14"/>
  <c r="DS84" i="14"/>
  <c r="DS87" i="14"/>
  <c r="DS96" i="14" s="1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0" i="14"/>
  <c r="DS111" i="14"/>
  <c r="DS112" i="14"/>
  <c r="DS113" i="14"/>
  <c r="DS116" i="14"/>
  <c r="DS117" i="14"/>
  <c r="DS118" i="14"/>
  <c r="DS119" i="14"/>
  <c r="DS120" i="14"/>
  <c r="DS123" i="14"/>
  <c r="DS124" i="14"/>
  <c r="DS125" i="14"/>
  <c r="DS126" i="14"/>
  <c r="DS127" i="14"/>
  <c r="DS130" i="14"/>
  <c r="DS133" i="14"/>
  <c r="DS136" i="14"/>
  <c r="DS137" i="14"/>
  <c r="DS138" i="14"/>
  <c r="DS141" i="14"/>
  <c r="DS142" i="14"/>
  <c r="DS143" i="14"/>
  <c r="DS144" i="14"/>
  <c r="DS145" i="14"/>
  <c r="DS148" i="14"/>
  <c r="DS149" i="14"/>
  <c r="DS150" i="14"/>
  <c r="DS151" i="14"/>
  <c r="DS152" i="14"/>
  <c r="DS155" i="14"/>
  <c r="DS156" i="14"/>
  <c r="DS157" i="14"/>
  <c r="DS158" i="14"/>
  <c r="DS159" i="14"/>
  <c r="DS162" i="14"/>
  <c r="DS165" i="14"/>
  <c r="DS168" i="14"/>
  <c r="DS169" i="14"/>
  <c r="DS170" i="14"/>
  <c r="DS173" i="14"/>
  <c r="DS176" i="14"/>
  <c r="DS179" i="14"/>
  <c r="DS180" i="14"/>
  <c r="DS181" i="14"/>
  <c r="DS195" i="14"/>
  <c r="DS204" i="14" s="1"/>
  <c r="DS198" i="14"/>
  <c r="DS201" i="14"/>
  <c r="DS202" i="14"/>
  <c r="DS203" i="14"/>
  <c r="DS206" i="14"/>
  <c r="DS215" i="14" s="1"/>
  <c r="DS209" i="14"/>
  <c r="DS212" i="14"/>
  <c r="DS213" i="14"/>
  <c r="DS214" i="14"/>
  <c r="DR10" i="15"/>
  <c r="DR13" i="15"/>
  <c r="DR16" i="15"/>
  <c r="DR17" i="15"/>
  <c r="DR18" i="15"/>
  <c r="DR21" i="15"/>
  <c r="DR24" i="15"/>
  <c r="DR27" i="15"/>
  <c r="DR28" i="15"/>
  <c r="DR29" i="15"/>
  <c r="DR32" i="15"/>
  <c r="DR35" i="15"/>
  <c r="DR38" i="15"/>
  <c r="DR39" i="15"/>
  <c r="DR40" i="15"/>
  <c r="DR43" i="15"/>
  <c r="DR46" i="15"/>
  <c r="DR49" i="15"/>
  <c r="DR50" i="15"/>
  <c r="DR51" i="15"/>
  <c r="DR54" i="15"/>
  <c r="DR57" i="15"/>
  <c r="DR60" i="15"/>
  <c r="DR61" i="15"/>
  <c r="DR62" i="15"/>
  <c r="DR65" i="15"/>
  <c r="DR68" i="15"/>
  <c r="DR71" i="15"/>
  <c r="DR72" i="15"/>
  <c r="DR73" i="15"/>
  <c r="DR76" i="15"/>
  <c r="DR79" i="15"/>
  <c r="DR82" i="15"/>
  <c r="DR83" i="15"/>
  <c r="DR84" i="15"/>
  <c r="DR87" i="15"/>
  <c r="DR96" i="15" s="1"/>
  <c r="DR90" i="15"/>
  <c r="DR93" i="15"/>
  <c r="DR94" i="15"/>
  <c r="DR95" i="15"/>
  <c r="DR98" i="15"/>
  <c r="DR101" i="15"/>
  <c r="DR104" i="15"/>
  <c r="DR105" i="15"/>
  <c r="DR106" i="15"/>
  <c r="DR109" i="15"/>
  <c r="DR110" i="15"/>
  <c r="DR114" i="15" s="1"/>
  <c r="DR111" i="15"/>
  <c r="DR112" i="15"/>
  <c r="DR113" i="15"/>
  <c r="DR116" i="15"/>
  <c r="DR117" i="15"/>
  <c r="DR118" i="15"/>
  <c r="DR119" i="15"/>
  <c r="DR120" i="15"/>
  <c r="DR123" i="15"/>
  <c r="DR124" i="15"/>
  <c r="DR125" i="15"/>
  <c r="DR126" i="15"/>
  <c r="DR127" i="15"/>
  <c r="DR130" i="15"/>
  <c r="DR133" i="15"/>
  <c r="DR136" i="15"/>
  <c r="DR137" i="15"/>
  <c r="DR138" i="15"/>
  <c r="DR141" i="15"/>
  <c r="DR146" i="15" s="1"/>
  <c r="DR142" i="15"/>
  <c r="DR143" i="15"/>
  <c r="DR144" i="15"/>
  <c r="DR145" i="15"/>
  <c r="DR148" i="15"/>
  <c r="DR149" i="15"/>
  <c r="DR150" i="15"/>
  <c r="DR151" i="15"/>
  <c r="DR152" i="15"/>
  <c r="DR155" i="15"/>
  <c r="DR156" i="15"/>
  <c r="DR157" i="15"/>
  <c r="DR158" i="15"/>
  <c r="DR159" i="15"/>
  <c r="DR162" i="15"/>
  <c r="DR165" i="15"/>
  <c r="DR168" i="15"/>
  <c r="DR169" i="15"/>
  <c r="DR170" i="15"/>
  <c r="DR173" i="15"/>
  <c r="DR176" i="15"/>
  <c r="DR179" i="15"/>
  <c r="DR182" i="15" s="1"/>
  <c r="DR180" i="15"/>
  <c r="DR181" i="15"/>
  <c r="DR195" i="15"/>
  <c r="DR198" i="15"/>
  <c r="DR201" i="15"/>
  <c r="DR202" i="15"/>
  <c r="DR203" i="15"/>
  <c r="DR206" i="15"/>
  <c r="DR215" i="15" s="1"/>
  <c r="DR209" i="15"/>
  <c r="DR212" i="15"/>
  <c r="DR213" i="15"/>
  <c r="DR214" i="15"/>
  <c r="DR10" i="14"/>
  <c r="DR19" i="14" s="1"/>
  <c r="DR13" i="14"/>
  <c r="DR16" i="14"/>
  <c r="DR17" i="14"/>
  <c r="DR18" i="14"/>
  <c r="DR21" i="14"/>
  <c r="DR24" i="14"/>
  <c r="DR27" i="14"/>
  <c r="DR28" i="14"/>
  <c r="DR29" i="14"/>
  <c r="DR32" i="14"/>
  <c r="DR35" i="14"/>
  <c r="DR38" i="14"/>
  <c r="DR39" i="14"/>
  <c r="DR40" i="14"/>
  <c r="DR43" i="14"/>
  <c r="DR46" i="14"/>
  <c r="DR49" i="14"/>
  <c r="DR50" i="14"/>
  <c r="DR51" i="14"/>
  <c r="DR54" i="14"/>
  <c r="DR57" i="14"/>
  <c r="DR60" i="14"/>
  <c r="DR61" i="14"/>
  <c r="DR62" i="14"/>
  <c r="DR65" i="14"/>
  <c r="DR68" i="14"/>
  <c r="DR71" i="14"/>
  <c r="DR72" i="14"/>
  <c r="DR73" i="14"/>
  <c r="DR76" i="14"/>
  <c r="DR79" i="14"/>
  <c r="DR85" i="14" s="1"/>
  <c r="DR82" i="14"/>
  <c r="DR83" i="14"/>
  <c r="DR84" i="14"/>
  <c r="DR87" i="14"/>
  <c r="DR90" i="14"/>
  <c r="DR93" i="14"/>
  <c r="DR94" i="14"/>
  <c r="DR95" i="14"/>
  <c r="DR98" i="14"/>
  <c r="DR101" i="14"/>
  <c r="DR104" i="14"/>
  <c r="DR105" i="14"/>
  <c r="DR106" i="14"/>
  <c r="DR109" i="14"/>
  <c r="DR110" i="14"/>
  <c r="DR111" i="14"/>
  <c r="DR112" i="14"/>
  <c r="DR113" i="14"/>
  <c r="DR116" i="14"/>
  <c r="DR117" i="14"/>
  <c r="DR118" i="14"/>
  <c r="DR119" i="14"/>
  <c r="DR120" i="14"/>
  <c r="DR123" i="14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2" i="14"/>
  <c r="DR143" i="14"/>
  <c r="DR144" i="14"/>
  <c r="DR145" i="14"/>
  <c r="DR148" i="14"/>
  <c r="DR149" i="14"/>
  <c r="DR153" i="14" s="1"/>
  <c r="DR150" i="14"/>
  <c r="DR151" i="14"/>
  <c r="DR152" i="14"/>
  <c r="DR155" i="14"/>
  <c r="DR156" i="14"/>
  <c r="DR157" i="14"/>
  <c r="DR158" i="14"/>
  <c r="DR159" i="14"/>
  <c r="DR162" i="14"/>
  <c r="DR165" i="14"/>
  <c r="DR168" i="14"/>
  <c r="DR169" i="14"/>
  <c r="DR170" i="14"/>
  <c r="DR173" i="14"/>
  <c r="DR176" i="14"/>
  <c r="DR179" i="14"/>
  <c r="DR180" i="14"/>
  <c r="DR181" i="14"/>
  <c r="DR195" i="14"/>
  <c r="DR198" i="14"/>
  <c r="DR201" i="14"/>
  <c r="DR202" i="14"/>
  <c r="DR203" i="14"/>
  <c r="DR206" i="14"/>
  <c r="DR209" i="14"/>
  <c r="DR212" i="14"/>
  <c r="DR213" i="14"/>
  <c r="DR214" i="14"/>
  <c r="DT10" i="11"/>
  <c r="DT13" i="11"/>
  <c r="DT16" i="11"/>
  <c r="DT17" i="11"/>
  <c r="DT18" i="11"/>
  <c r="DT21" i="11"/>
  <c r="DT24" i="11"/>
  <c r="DT27" i="11"/>
  <c r="DT28" i="11"/>
  <c r="DT29" i="11"/>
  <c r="DT32" i="11"/>
  <c r="DT35" i="11"/>
  <c r="DT38" i="11"/>
  <c r="DT39" i="11"/>
  <c r="DT40" i="11"/>
  <c r="DT43" i="11"/>
  <c r="DT46" i="11"/>
  <c r="DT49" i="11"/>
  <c r="DT50" i="11"/>
  <c r="DT51" i="11"/>
  <c r="DT54" i="11"/>
  <c r="DT57" i="11"/>
  <c r="DT60" i="11"/>
  <c r="DT61" i="11"/>
  <c r="DT62" i="11"/>
  <c r="DT65" i="11"/>
  <c r="DT68" i="11"/>
  <c r="DT71" i="11"/>
  <c r="DT72" i="11"/>
  <c r="DT73" i="11"/>
  <c r="DT76" i="11"/>
  <c r="DT79" i="11"/>
  <c r="DT82" i="11"/>
  <c r="DT83" i="11"/>
  <c r="DT84" i="11"/>
  <c r="DT87" i="11"/>
  <c r="DT90" i="11"/>
  <c r="DT93" i="11"/>
  <c r="DT94" i="11"/>
  <c r="DT95" i="11"/>
  <c r="DT98" i="11"/>
  <c r="DT101" i="11"/>
  <c r="DT104" i="11"/>
  <c r="DT105" i="11"/>
  <c r="DT106" i="11"/>
  <c r="DT109" i="11"/>
  <c r="DT110" i="11"/>
  <c r="DT111" i="11"/>
  <c r="DT112" i="11"/>
  <c r="DT113" i="11"/>
  <c r="DT116" i="11"/>
  <c r="DT117" i="11"/>
  <c r="DT118" i="11"/>
  <c r="DT119" i="11"/>
  <c r="DT120" i="11"/>
  <c r="DT123" i="11"/>
  <c r="DT124" i="11"/>
  <c r="DT125" i="11"/>
  <c r="DT126" i="11"/>
  <c r="DT127" i="11"/>
  <c r="DT130" i="11"/>
  <c r="DT133" i="11"/>
  <c r="DT136" i="11"/>
  <c r="DT137" i="11"/>
  <c r="DT138" i="11"/>
  <c r="DT141" i="11"/>
  <c r="DT142" i="11"/>
  <c r="DT143" i="11"/>
  <c r="DT144" i="11"/>
  <c r="DT145" i="11"/>
  <c r="DT148" i="11"/>
  <c r="DT149" i="11"/>
  <c r="DT150" i="11"/>
  <c r="DT151" i="11"/>
  <c r="DT152" i="11"/>
  <c r="DT155" i="11"/>
  <c r="DT156" i="11"/>
  <c r="DT157" i="11"/>
  <c r="DT158" i="11"/>
  <c r="DT159" i="11"/>
  <c r="DT162" i="11"/>
  <c r="DT165" i="11"/>
  <c r="DT168" i="11"/>
  <c r="DT169" i="11"/>
  <c r="DT170" i="11"/>
  <c r="DT173" i="11"/>
  <c r="DT176" i="11"/>
  <c r="DT179" i="11"/>
  <c r="DT180" i="11"/>
  <c r="DT181" i="11"/>
  <c r="DT195" i="11"/>
  <c r="DT198" i="11"/>
  <c r="DT201" i="11"/>
  <c r="DT202" i="11"/>
  <c r="DT203" i="11"/>
  <c r="DT206" i="11"/>
  <c r="DT209" i="11"/>
  <c r="DT212" i="11"/>
  <c r="DT213" i="11"/>
  <c r="DT214" i="11"/>
  <c r="DT10" i="13"/>
  <c r="DT13" i="13"/>
  <c r="DT16" i="13"/>
  <c r="DT17" i="13"/>
  <c r="DT18" i="13"/>
  <c r="DT21" i="13"/>
  <c r="DT24" i="13"/>
  <c r="DT27" i="13"/>
  <c r="DT28" i="13"/>
  <c r="DT29" i="13"/>
  <c r="DT32" i="13"/>
  <c r="DT35" i="13"/>
  <c r="DT38" i="13"/>
  <c r="DT39" i="13"/>
  <c r="DT40" i="13"/>
  <c r="DT43" i="13"/>
  <c r="DT46" i="13"/>
  <c r="DT49" i="13"/>
  <c r="DT50" i="13"/>
  <c r="DT51" i="13"/>
  <c r="DT54" i="13"/>
  <c r="DT57" i="13"/>
  <c r="DT60" i="13"/>
  <c r="DT61" i="13"/>
  <c r="DT62" i="13"/>
  <c r="DT65" i="13"/>
  <c r="DT68" i="13"/>
  <c r="DT71" i="13"/>
  <c r="DT72" i="13"/>
  <c r="DT73" i="13"/>
  <c r="DT76" i="13"/>
  <c r="DT79" i="13"/>
  <c r="DT82" i="13"/>
  <c r="DT83" i="13"/>
  <c r="DT84" i="13"/>
  <c r="DT87" i="13"/>
  <c r="DT90" i="13"/>
  <c r="DT93" i="13"/>
  <c r="DT94" i="13"/>
  <c r="DT95" i="13"/>
  <c r="DT98" i="13"/>
  <c r="DT101" i="13"/>
  <c r="DT104" i="13"/>
  <c r="DT105" i="13"/>
  <c r="DT106" i="13"/>
  <c r="DT109" i="13"/>
  <c r="DT110" i="13"/>
  <c r="DT111" i="13"/>
  <c r="DT112" i="13"/>
  <c r="DT113" i="13"/>
  <c r="DT116" i="13"/>
  <c r="DT117" i="13"/>
  <c r="DT118" i="13"/>
  <c r="DT119" i="13"/>
  <c r="DT120" i="13"/>
  <c r="DT123" i="13"/>
  <c r="DT124" i="13"/>
  <c r="DT125" i="13"/>
  <c r="DT126" i="13"/>
  <c r="DT127" i="13"/>
  <c r="DT130" i="13"/>
  <c r="DT133" i="13"/>
  <c r="DT136" i="13"/>
  <c r="DT137" i="13"/>
  <c r="DT138" i="13"/>
  <c r="DT141" i="13"/>
  <c r="DT142" i="13"/>
  <c r="DT143" i="13"/>
  <c r="DT144" i="13"/>
  <c r="DT145" i="13"/>
  <c r="DT148" i="13"/>
  <c r="DT149" i="13"/>
  <c r="DT150" i="13"/>
  <c r="DT151" i="13"/>
  <c r="DT152" i="13"/>
  <c r="DT155" i="13"/>
  <c r="DT156" i="13"/>
  <c r="DT157" i="13"/>
  <c r="DT158" i="13"/>
  <c r="DT159" i="13"/>
  <c r="DT162" i="13"/>
  <c r="DT165" i="13"/>
  <c r="DT168" i="13"/>
  <c r="DT169" i="13"/>
  <c r="DT170" i="13"/>
  <c r="DT173" i="13"/>
  <c r="DT176" i="13"/>
  <c r="DT179" i="13"/>
  <c r="DT180" i="13"/>
  <c r="DT181" i="13"/>
  <c r="DT195" i="13"/>
  <c r="DT198" i="13"/>
  <c r="DT201" i="13"/>
  <c r="DT202" i="13"/>
  <c r="DT203" i="13"/>
  <c r="DT206" i="13"/>
  <c r="DT209" i="13"/>
  <c r="DT212" i="13"/>
  <c r="DT213" i="13"/>
  <c r="DT214" i="13"/>
  <c r="DS10" i="11"/>
  <c r="DS13" i="11"/>
  <c r="DS16" i="11"/>
  <c r="DS17" i="11"/>
  <c r="DS18" i="11"/>
  <c r="DS21" i="11"/>
  <c r="DS24" i="11"/>
  <c r="DS27" i="11"/>
  <c r="DS28" i="11"/>
  <c r="DS29" i="11"/>
  <c r="DS32" i="11"/>
  <c r="DS35" i="11"/>
  <c r="DS38" i="11"/>
  <c r="DS39" i="11"/>
  <c r="DS40" i="11"/>
  <c r="DS43" i="11"/>
  <c r="DS46" i="11"/>
  <c r="DS49" i="11"/>
  <c r="DS50" i="11"/>
  <c r="DS51" i="11"/>
  <c r="DS54" i="11"/>
  <c r="DS57" i="11"/>
  <c r="DS60" i="11"/>
  <c r="DS61" i="11"/>
  <c r="DS62" i="11"/>
  <c r="DS65" i="11"/>
  <c r="DS68" i="11"/>
  <c r="DS71" i="11"/>
  <c r="DS72" i="11"/>
  <c r="DS73" i="11"/>
  <c r="DS76" i="11"/>
  <c r="DS79" i="11"/>
  <c r="DS82" i="11"/>
  <c r="DS83" i="11"/>
  <c r="DS84" i="11"/>
  <c r="DS87" i="11"/>
  <c r="DS90" i="11"/>
  <c r="DS93" i="11"/>
  <c r="DS94" i="11"/>
  <c r="DS95" i="11"/>
  <c r="DS98" i="11"/>
  <c r="DS101" i="11"/>
  <c r="DS104" i="11"/>
  <c r="DS105" i="11"/>
  <c r="DS106" i="11"/>
  <c r="DS109" i="11"/>
  <c r="DS110" i="11"/>
  <c r="DS111" i="11"/>
  <c r="DS112" i="11"/>
  <c r="DS113" i="11"/>
  <c r="DS116" i="11"/>
  <c r="DS117" i="11"/>
  <c r="DS118" i="11"/>
  <c r="DS119" i="11"/>
  <c r="DS120" i="11"/>
  <c r="DS123" i="11"/>
  <c r="DS124" i="11"/>
  <c r="DS125" i="11"/>
  <c r="DS126" i="11"/>
  <c r="DS127" i="11"/>
  <c r="DS130" i="11"/>
  <c r="DS133" i="11"/>
  <c r="DS136" i="11"/>
  <c r="DS137" i="11"/>
  <c r="DS138" i="11"/>
  <c r="DS141" i="11"/>
  <c r="DS142" i="11"/>
  <c r="DS143" i="11"/>
  <c r="DS144" i="11"/>
  <c r="DS145" i="11"/>
  <c r="DS148" i="11"/>
  <c r="DS149" i="11"/>
  <c r="DS150" i="11"/>
  <c r="DS151" i="11"/>
  <c r="DS152" i="11"/>
  <c r="DS155" i="11"/>
  <c r="DS156" i="11"/>
  <c r="DS157" i="11"/>
  <c r="DS158" i="11"/>
  <c r="DS159" i="11"/>
  <c r="DS162" i="11"/>
  <c r="DS165" i="11"/>
  <c r="DS168" i="11"/>
  <c r="DS169" i="11"/>
  <c r="DS170" i="11"/>
  <c r="DS173" i="11"/>
  <c r="DS176" i="11"/>
  <c r="DS179" i="11"/>
  <c r="DS180" i="11"/>
  <c r="DS181" i="11"/>
  <c r="DS195" i="11"/>
  <c r="DS198" i="11"/>
  <c r="DS201" i="11"/>
  <c r="DS202" i="11"/>
  <c r="DS203" i="11"/>
  <c r="DS206" i="11"/>
  <c r="DS209" i="11"/>
  <c r="DS212" i="11"/>
  <c r="DS213" i="11"/>
  <c r="DS214" i="11"/>
  <c r="DS10" i="13"/>
  <c r="DS13" i="13"/>
  <c r="DS19" i="13" s="1"/>
  <c r="DS16" i="13"/>
  <c r="DS17" i="13"/>
  <c r="DS18" i="13"/>
  <c r="DS21" i="13"/>
  <c r="DS24" i="13"/>
  <c r="DS27" i="13"/>
  <c r="DS28" i="13"/>
  <c r="DS29" i="13"/>
  <c r="DS32" i="13"/>
  <c r="DS35" i="13"/>
  <c r="DS38" i="13"/>
  <c r="DS39" i="13"/>
  <c r="DS40" i="13"/>
  <c r="DS43" i="13"/>
  <c r="DS46" i="13"/>
  <c r="DS49" i="13"/>
  <c r="DS50" i="13"/>
  <c r="DS51" i="13"/>
  <c r="DS54" i="13"/>
  <c r="DS57" i="13"/>
  <c r="DS60" i="13"/>
  <c r="DS61" i="13"/>
  <c r="DS62" i="13"/>
  <c r="DS65" i="13"/>
  <c r="DS68" i="13"/>
  <c r="DS71" i="13"/>
  <c r="DS72" i="13"/>
  <c r="DS73" i="13"/>
  <c r="DS76" i="13"/>
  <c r="DS79" i="13"/>
  <c r="DS82" i="13"/>
  <c r="DS83" i="13"/>
  <c r="DS84" i="13"/>
  <c r="DS87" i="13"/>
  <c r="DS90" i="13"/>
  <c r="DS93" i="13"/>
  <c r="DS94" i="13"/>
  <c r="DS95" i="13"/>
  <c r="DS98" i="13"/>
  <c r="DS101" i="13"/>
  <c r="DS104" i="13"/>
  <c r="DS105" i="13"/>
  <c r="DS106" i="13"/>
  <c r="DS109" i="13"/>
  <c r="DS110" i="13"/>
  <c r="DS111" i="13"/>
  <c r="DS112" i="13"/>
  <c r="DS113" i="13"/>
  <c r="DS116" i="13"/>
  <c r="DS117" i="13"/>
  <c r="DS118" i="13"/>
  <c r="DS119" i="13"/>
  <c r="DS120" i="13"/>
  <c r="DS123" i="13"/>
  <c r="DS124" i="13"/>
  <c r="DS125" i="13"/>
  <c r="DS126" i="13"/>
  <c r="DS127" i="13"/>
  <c r="DS130" i="13"/>
  <c r="DS133" i="13"/>
  <c r="DS136" i="13"/>
  <c r="DS137" i="13"/>
  <c r="DS138" i="13"/>
  <c r="DS141" i="13"/>
  <c r="DS142" i="13"/>
  <c r="DS143" i="13"/>
  <c r="DS144" i="13"/>
  <c r="DS145" i="13"/>
  <c r="DS148" i="13"/>
  <c r="DS149" i="13"/>
  <c r="DS150" i="13"/>
  <c r="DS151" i="13"/>
  <c r="DS152" i="13"/>
  <c r="DS155" i="13"/>
  <c r="DS156" i="13"/>
  <c r="DS157" i="13"/>
  <c r="DS158" i="13"/>
  <c r="DS159" i="13"/>
  <c r="DS162" i="13"/>
  <c r="DS165" i="13"/>
  <c r="DS168" i="13"/>
  <c r="DS169" i="13"/>
  <c r="DS170" i="13"/>
  <c r="DS173" i="13"/>
  <c r="DS176" i="13"/>
  <c r="DS179" i="13"/>
  <c r="DS180" i="13"/>
  <c r="DS181" i="13"/>
  <c r="DS195" i="13"/>
  <c r="DS198" i="13"/>
  <c r="DS201" i="13"/>
  <c r="DS202" i="13"/>
  <c r="DS203" i="13"/>
  <c r="DS206" i="13"/>
  <c r="DS209" i="13"/>
  <c r="DS212" i="13"/>
  <c r="DS213" i="13"/>
  <c r="DS214" i="13"/>
  <c r="DR10" i="11"/>
  <c r="DR13" i="11"/>
  <c r="DR16" i="11"/>
  <c r="DR17" i="11"/>
  <c r="DR18" i="11"/>
  <c r="DR21" i="11"/>
  <c r="DR24" i="11"/>
  <c r="DR27" i="11"/>
  <c r="DR28" i="11"/>
  <c r="DR29" i="11"/>
  <c r="DR32" i="11"/>
  <c r="DR35" i="11"/>
  <c r="DR38" i="11"/>
  <c r="DR39" i="11"/>
  <c r="DR40" i="11"/>
  <c r="DR43" i="11"/>
  <c r="DR46" i="11"/>
  <c r="DR49" i="11"/>
  <c r="DR50" i="11"/>
  <c r="DR51" i="11"/>
  <c r="DR54" i="11"/>
  <c r="DR57" i="11"/>
  <c r="DR60" i="11"/>
  <c r="DR61" i="11"/>
  <c r="DR62" i="11"/>
  <c r="DR65" i="11"/>
  <c r="DR68" i="11"/>
  <c r="DR71" i="11"/>
  <c r="DR72" i="11"/>
  <c r="DR73" i="11"/>
  <c r="DR76" i="11"/>
  <c r="DR79" i="11"/>
  <c r="DR82" i="11"/>
  <c r="DR83" i="11"/>
  <c r="DR84" i="11"/>
  <c r="DR87" i="11"/>
  <c r="DR90" i="11"/>
  <c r="DR93" i="11"/>
  <c r="DR94" i="11"/>
  <c r="DR95" i="11"/>
  <c r="DR98" i="11"/>
  <c r="DR101" i="11"/>
  <c r="DR104" i="11"/>
  <c r="DR105" i="11"/>
  <c r="DR106" i="11"/>
  <c r="DR109" i="11"/>
  <c r="DR110" i="11"/>
  <c r="DR111" i="11"/>
  <c r="DR112" i="11"/>
  <c r="DR113" i="11"/>
  <c r="DR116" i="11"/>
  <c r="DR117" i="11"/>
  <c r="DR118" i="11"/>
  <c r="DR119" i="11"/>
  <c r="DR120" i="11"/>
  <c r="DR123" i="11"/>
  <c r="DR124" i="11"/>
  <c r="DR125" i="11"/>
  <c r="DR126" i="11"/>
  <c r="DR127" i="11"/>
  <c r="DR130" i="11"/>
  <c r="DR133" i="11"/>
  <c r="DR136" i="11"/>
  <c r="DR137" i="11"/>
  <c r="DR138" i="11"/>
  <c r="DR141" i="11"/>
  <c r="DR142" i="11"/>
  <c r="DR143" i="11"/>
  <c r="DR144" i="11"/>
  <c r="DR145" i="11"/>
  <c r="DR148" i="11"/>
  <c r="DR149" i="11"/>
  <c r="DR150" i="11"/>
  <c r="DR151" i="11"/>
  <c r="DR152" i="11"/>
  <c r="DR155" i="11"/>
  <c r="DR156" i="11"/>
  <c r="DR157" i="11"/>
  <c r="DR158" i="11"/>
  <c r="DR159" i="11"/>
  <c r="DR162" i="11"/>
  <c r="DR165" i="11"/>
  <c r="DR168" i="11"/>
  <c r="DR169" i="11"/>
  <c r="DR170" i="11"/>
  <c r="DR173" i="11"/>
  <c r="DR176" i="11"/>
  <c r="DR179" i="11"/>
  <c r="DR180" i="11"/>
  <c r="DR181" i="11"/>
  <c r="DR195" i="11"/>
  <c r="DR198" i="11"/>
  <c r="DR201" i="11"/>
  <c r="DR202" i="11"/>
  <c r="DR203" i="11"/>
  <c r="DR206" i="11"/>
  <c r="DR209" i="11"/>
  <c r="DR212" i="11"/>
  <c r="DR213" i="11"/>
  <c r="DR214" i="11"/>
  <c r="DR10" i="13"/>
  <c r="DR13" i="13"/>
  <c r="DR16" i="13"/>
  <c r="DR17" i="13"/>
  <c r="DR18" i="13"/>
  <c r="DR21" i="13"/>
  <c r="DR24" i="13"/>
  <c r="DR27" i="13"/>
  <c r="DR28" i="13"/>
  <c r="DR29" i="13"/>
  <c r="DR32" i="13"/>
  <c r="DR35" i="13"/>
  <c r="DR38" i="13"/>
  <c r="DR39" i="13"/>
  <c r="DR40" i="13"/>
  <c r="DR43" i="13"/>
  <c r="DR46" i="13"/>
  <c r="DR49" i="13"/>
  <c r="DR50" i="13"/>
  <c r="DR51" i="13"/>
  <c r="DR54" i="13"/>
  <c r="DR57" i="13"/>
  <c r="DR60" i="13"/>
  <c r="DR61" i="13"/>
  <c r="DR62" i="13"/>
  <c r="DR65" i="13"/>
  <c r="DR68" i="13"/>
  <c r="DR71" i="13"/>
  <c r="DR72" i="13"/>
  <c r="DR73" i="13"/>
  <c r="DR76" i="13"/>
  <c r="DR79" i="13"/>
  <c r="DR82" i="13"/>
  <c r="DR83" i="13"/>
  <c r="DR84" i="13"/>
  <c r="DR87" i="13"/>
  <c r="DR90" i="13"/>
  <c r="DR93" i="13"/>
  <c r="DR94" i="13"/>
  <c r="DR95" i="13"/>
  <c r="DR98" i="13"/>
  <c r="DR101" i="13"/>
  <c r="DR104" i="13"/>
  <c r="DR105" i="13"/>
  <c r="DR106" i="13"/>
  <c r="DR109" i="13"/>
  <c r="DR110" i="13"/>
  <c r="DR111" i="13"/>
  <c r="DR112" i="13"/>
  <c r="DR113" i="13"/>
  <c r="DR116" i="13"/>
  <c r="DR117" i="13"/>
  <c r="DR118" i="13"/>
  <c r="DR119" i="13"/>
  <c r="DR120" i="13"/>
  <c r="DR123" i="13"/>
  <c r="DR124" i="13"/>
  <c r="DR125" i="13"/>
  <c r="DR126" i="13"/>
  <c r="DR127" i="13"/>
  <c r="DR130" i="13"/>
  <c r="DR133" i="13"/>
  <c r="DR136" i="13"/>
  <c r="DR137" i="13"/>
  <c r="DR138" i="13"/>
  <c r="DR141" i="13"/>
  <c r="DR142" i="13"/>
  <c r="DR143" i="13"/>
  <c r="DR144" i="13"/>
  <c r="DR145" i="13"/>
  <c r="DR148" i="13"/>
  <c r="DR149" i="13"/>
  <c r="DR150" i="13"/>
  <c r="DR151" i="13"/>
  <c r="DR152" i="13"/>
  <c r="DR155" i="13"/>
  <c r="DR156" i="13"/>
  <c r="DR157" i="13"/>
  <c r="DR158" i="13"/>
  <c r="DR159" i="13"/>
  <c r="DR162" i="13"/>
  <c r="DR165" i="13"/>
  <c r="DR168" i="13"/>
  <c r="DR169" i="13"/>
  <c r="DR170" i="13"/>
  <c r="DR173" i="13"/>
  <c r="DR176" i="13"/>
  <c r="DR179" i="13"/>
  <c r="DR180" i="13"/>
  <c r="DR181" i="13"/>
  <c r="DR195" i="13"/>
  <c r="DR198" i="13"/>
  <c r="DR201" i="13"/>
  <c r="DR202" i="13"/>
  <c r="DR203" i="13"/>
  <c r="DR206" i="13"/>
  <c r="DR209" i="13"/>
  <c r="DR212" i="13"/>
  <c r="DR213" i="13"/>
  <c r="DR214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M217" i="15"/>
  <c r="BM218" i="15"/>
  <c r="BM219" i="15"/>
  <c r="BM220" i="15"/>
  <c r="BM221" i="15"/>
  <c r="BM222" i="15"/>
  <c r="BM223" i="15"/>
  <c r="BM224" i="15"/>
  <c r="BM225" i="15"/>
  <c r="BM226" i="15"/>
  <c r="BM217" i="14"/>
  <c r="BM218" i="14"/>
  <c r="BM219" i="14"/>
  <c r="BM220" i="14"/>
  <c r="BM221" i="14"/>
  <c r="BM222" i="14"/>
  <c r="BM223" i="14"/>
  <c r="BM224" i="14"/>
  <c r="BM225" i="14"/>
  <c r="BM226" i="14"/>
  <c r="EA189" i="15"/>
  <c r="EA186" i="14"/>
  <c r="EA186" i="15"/>
  <c r="EA15" i="14"/>
  <c r="EA15" i="15"/>
  <c r="EA12" i="14"/>
  <c r="EA12" i="15"/>
  <c r="EA189" i="14"/>
  <c r="DY114" i="13" l="1"/>
  <c r="DY114" i="11"/>
  <c r="DR171" i="11"/>
  <c r="DR63" i="11"/>
  <c r="DS139" i="13"/>
  <c r="DR146" i="14"/>
  <c r="DR121" i="14"/>
  <c r="DR107" i="14"/>
  <c r="DS146" i="14"/>
  <c r="DS30" i="14"/>
  <c r="DS41" i="15"/>
  <c r="DT160" i="14"/>
  <c r="DT52" i="14"/>
  <c r="DU215" i="15"/>
  <c r="DV19" i="13"/>
  <c r="DW160" i="11"/>
  <c r="DW107" i="15"/>
  <c r="DW30" i="14"/>
  <c r="DS74" i="11"/>
  <c r="DS160" i="14"/>
  <c r="DS52" i="14"/>
  <c r="DS128" i="15"/>
  <c r="DS85" i="15"/>
  <c r="DT182" i="14"/>
  <c r="DT74" i="14"/>
  <c r="DV182" i="15"/>
  <c r="DV74" i="15"/>
  <c r="DV146" i="14"/>
  <c r="DW215" i="11"/>
  <c r="DW153" i="15"/>
  <c r="DW74" i="14"/>
  <c r="DS121" i="14"/>
  <c r="DS204" i="15"/>
  <c r="DT139" i="14"/>
  <c r="DT19" i="14"/>
  <c r="DV139" i="15"/>
  <c r="DV19" i="15"/>
  <c r="DV107" i="14"/>
  <c r="DW171" i="15"/>
  <c r="DW96" i="14"/>
  <c r="DW19" i="13"/>
  <c r="DR128" i="15"/>
  <c r="DS182" i="14"/>
  <c r="DS74" i="14"/>
  <c r="DS146" i="15"/>
  <c r="DT215" i="14"/>
  <c r="DT96" i="14"/>
  <c r="DU160" i="13"/>
  <c r="DU52" i="13"/>
  <c r="DV215" i="15"/>
  <c r="DV96" i="15"/>
  <c r="DV160" i="14"/>
  <c r="DW204" i="15"/>
  <c r="DW146" i="14"/>
  <c r="DW121" i="13"/>
  <c r="DW41" i="13"/>
  <c r="DS63" i="15"/>
  <c r="DS139" i="14"/>
  <c r="DS19" i="14"/>
  <c r="DU41" i="14"/>
  <c r="DW30" i="11"/>
  <c r="DW160" i="14"/>
  <c r="DW63" i="13"/>
  <c r="DW182" i="14"/>
  <c r="DS171" i="15"/>
  <c r="DR30" i="15"/>
  <c r="DS153" i="14"/>
  <c r="DS41" i="14"/>
  <c r="DU171" i="14"/>
  <c r="DU63" i="14"/>
  <c r="DW74" i="11"/>
  <c r="DW215" i="14"/>
  <c r="DW107" i="13"/>
  <c r="DS63" i="11"/>
  <c r="DR171" i="14"/>
  <c r="DR41" i="14"/>
  <c r="DR160" i="15"/>
  <c r="DR107" i="15"/>
  <c r="DR74" i="15"/>
  <c r="DR52" i="15"/>
  <c r="DS114" i="14"/>
  <c r="DS182" i="15"/>
  <c r="DT215" i="15"/>
  <c r="DT96" i="15"/>
  <c r="DV139" i="11"/>
  <c r="DV19" i="11"/>
  <c r="DV41" i="14"/>
  <c r="DW96" i="11"/>
  <c r="DW19" i="15"/>
  <c r="DW139" i="13"/>
  <c r="DS114" i="15"/>
  <c r="DT215" i="13"/>
  <c r="DT96" i="13"/>
  <c r="DR121" i="15"/>
  <c r="DS171" i="14"/>
  <c r="DS63" i="14"/>
  <c r="DS139" i="15"/>
  <c r="DT153" i="15"/>
  <c r="DT41" i="15"/>
  <c r="DU41" i="11"/>
  <c r="DU85" i="14"/>
  <c r="DW114" i="11"/>
  <c r="DW41" i="15"/>
  <c r="DW153" i="13"/>
  <c r="DR160" i="14"/>
  <c r="DS146" i="11"/>
  <c r="DR204" i="14"/>
  <c r="DR63" i="14"/>
  <c r="DS128" i="14"/>
  <c r="DS215" i="15"/>
  <c r="DT114" i="15"/>
  <c r="DW128" i="11"/>
  <c r="DW63" i="15"/>
  <c r="DW171" i="13"/>
  <c r="DV107" i="11"/>
  <c r="DV139" i="13"/>
  <c r="DV114" i="13"/>
  <c r="DV215" i="13"/>
  <c r="DR204" i="11"/>
  <c r="DR146" i="11"/>
  <c r="DS153" i="13"/>
  <c r="DS128" i="13"/>
  <c r="DR215" i="14"/>
  <c r="DR153" i="15"/>
  <c r="DT114" i="14"/>
  <c r="DU204" i="15"/>
  <c r="DU160" i="15"/>
  <c r="DU107" i="14"/>
  <c r="DU96" i="13"/>
  <c r="DV114" i="15"/>
  <c r="DV182" i="14"/>
  <c r="DV30" i="14"/>
  <c r="DS30" i="11"/>
  <c r="DV121" i="11"/>
  <c r="DS41" i="13"/>
  <c r="DS160" i="11"/>
  <c r="DR171" i="15"/>
  <c r="DT171" i="14"/>
  <c r="DT63" i="14"/>
  <c r="DT204" i="15"/>
  <c r="DT85" i="15"/>
  <c r="DU107" i="11"/>
  <c r="DU146" i="15"/>
  <c r="DU30" i="15"/>
  <c r="DV160" i="11"/>
  <c r="DV52" i="11"/>
  <c r="DV171" i="15"/>
  <c r="DV63" i="15"/>
  <c r="DV139" i="14"/>
  <c r="DV52" i="14"/>
  <c r="DV171" i="13"/>
  <c r="DT153" i="14"/>
  <c r="DT41" i="14"/>
  <c r="DT63" i="15"/>
  <c r="DU204" i="11"/>
  <c r="DU215" i="13"/>
  <c r="DV146" i="11"/>
  <c r="DV30" i="11"/>
  <c r="DV153" i="15"/>
  <c r="DV41" i="15"/>
  <c r="DV96" i="13"/>
  <c r="DR139" i="13"/>
  <c r="DR160" i="11"/>
  <c r="DR107" i="11"/>
  <c r="DR52" i="11"/>
  <c r="DS171" i="13"/>
  <c r="DS63" i="13"/>
  <c r="DS52" i="11"/>
  <c r="DT215" i="11"/>
  <c r="DT96" i="11"/>
  <c r="DR204" i="15"/>
  <c r="DT146" i="15"/>
  <c r="DT30" i="15"/>
  <c r="DU30" i="11"/>
  <c r="DU107" i="15"/>
  <c r="DU52" i="15"/>
  <c r="DU19" i="14"/>
  <c r="DU114" i="13"/>
  <c r="DV215" i="14"/>
  <c r="DV74" i="14"/>
  <c r="DV63" i="13"/>
  <c r="DV153" i="13"/>
  <c r="DT204" i="14"/>
  <c r="DT85" i="14"/>
  <c r="DT107" i="15"/>
  <c r="DU74" i="14"/>
  <c r="DV182" i="11"/>
  <c r="DV153" i="11"/>
  <c r="DV114" i="11"/>
  <c r="DV74" i="11"/>
  <c r="DV41" i="11"/>
  <c r="DV204" i="15"/>
  <c r="DV85" i="15"/>
  <c r="DV153" i="14"/>
  <c r="DV96" i="14"/>
  <c r="DV204" i="13"/>
  <c r="DV128" i="13"/>
  <c r="DT171" i="15"/>
  <c r="DR182" i="11"/>
  <c r="DR121" i="11"/>
  <c r="DR74" i="11"/>
  <c r="DS204" i="13"/>
  <c r="DS215" i="11"/>
  <c r="DT146" i="13"/>
  <c r="DT30" i="13"/>
  <c r="DR52" i="14"/>
  <c r="DT146" i="14"/>
  <c r="DT30" i="14"/>
  <c r="DT160" i="15"/>
  <c r="DT52" i="15"/>
  <c r="DU182" i="11"/>
  <c r="DU74" i="11"/>
  <c r="DU215" i="14"/>
  <c r="DU139" i="14"/>
  <c r="DU128" i="13"/>
  <c r="DV146" i="15"/>
  <c r="DV30" i="15"/>
  <c r="DV114" i="14"/>
  <c r="DV146" i="13"/>
  <c r="DV85" i="13"/>
  <c r="DV30" i="13"/>
  <c r="DR30" i="14"/>
  <c r="DS121" i="13"/>
  <c r="DS85" i="13"/>
  <c r="DS139" i="11"/>
  <c r="DS114" i="11"/>
  <c r="DR74" i="14"/>
  <c r="DR19" i="15"/>
  <c r="DS30" i="15"/>
  <c r="DT107" i="14"/>
  <c r="DU139" i="11"/>
  <c r="DU74" i="15"/>
  <c r="DV215" i="11"/>
  <c r="DV171" i="11"/>
  <c r="DV128" i="11"/>
  <c r="DV96" i="11"/>
  <c r="DV63" i="11"/>
  <c r="DV107" i="15"/>
  <c r="DV171" i="14"/>
  <c r="DT153" i="13"/>
  <c r="DU85" i="11"/>
  <c r="DS182" i="11"/>
  <c r="DS107" i="13"/>
  <c r="DS128" i="11"/>
  <c r="DS96" i="11"/>
  <c r="DR96" i="14"/>
  <c r="DR41" i="15"/>
  <c r="DS52" i="15"/>
  <c r="DU215" i="11"/>
  <c r="DU153" i="11"/>
  <c r="DU19" i="11"/>
  <c r="DU153" i="14"/>
  <c r="DU146" i="13"/>
  <c r="DV160" i="15"/>
  <c r="DV52" i="15"/>
  <c r="DV160" i="13"/>
  <c r="DV107" i="13"/>
  <c r="DT41" i="13"/>
  <c r="DT41" i="11"/>
  <c r="DS160" i="13"/>
  <c r="DR114" i="14"/>
  <c r="DR63" i="15"/>
  <c r="DS74" i="15"/>
  <c r="DT139" i="15"/>
  <c r="DT19" i="15"/>
  <c r="DU96" i="15"/>
  <c r="DU107" i="13"/>
  <c r="DU30" i="13"/>
  <c r="DV204" i="11"/>
  <c r="DV85" i="11"/>
  <c r="DV204" i="14"/>
  <c r="DV52" i="13"/>
  <c r="DR182" i="14"/>
  <c r="DR139" i="15"/>
  <c r="DR204" i="13"/>
  <c r="DR121" i="13"/>
  <c r="DS52" i="13"/>
  <c r="DS171" i="11"/>
  <c r="DT146" i="11"/>
  <c r="DT30" i="11"/>
  <c r="DR128" i="14"/>
  <c r="DR85" i="15"/>
  <c r="DS96" i="15"/>
  <c r="DU204" i="14"/>
  <c r="DS153" i="11"/>
  <c r="DT204" i="11"/>
  <c r="DT85" i="11"/>
  <c r="DU128" i="11"/>
  <c r="DU52" i="11"/>
  <c r="DR114" i="11"/>
  <c r="DS204" i="11"/>
  <c r="DT107" i="11"/>
  <c r="DU96" i="11"/>
  <c r="DR139" i="11"/>
  <c r="DR96" i="11"/>
  <c r="DR19" i="11"/>
  <c r="DT160" i="11"/>
  <c r="DT52" i="11"/>
  <c r="DR215" i="11"/>
  <c r="DR128" i="11"/>
  <c r="DT121" i="11"/>
  <c r="DR153" i="11"/>
  <c r="DR41" i="11"/>
  <c r="DS19" i="11"/>
  <c r="DT182" i="11"/>
  <c r="DT114" i="11"/>
  <c r="DT74" i="11"/>
  <c r="DU146" i="11"/>
  <c r="DS121" i="11"/>
  <c r="DS41" i="11"/>
  <c r="DT139" i="11"/>
  <c r="DT19" i="11"/>
  <c r="DU160" i="11"/>
  <c r="DT128" i="11"/>
  <c r="DS85" i="11"/>
  <c r="DT153" i="11"/>
  <c r="DR85" i="11"/>
  <c r="DR30" i="11"/>
  <c r="DS107" i="11"/>
  <c r="DT171" i="11"/>
  <c r="DT63" i="11"/>
  <c r="DU114" i="11"/>
  <c r="DR128" i="13"/>
  <c r="DR85" i="13"/>
  <c r="DS146" i="13"/>
  <c r="DT204" i="13"/>
  <c r="DT121" i="13"/>
  <c r="DT85" i="13"/>
  <c r="DU85" i="13"/>
  <c r="DR146" i="13"/>
  <c r="DR30" i="13"/>
  <c r="DS182" i="13"/>
  <c r="DT107" i="13"/>
  <c r="DR107" i="13"/>
  <c r="DS215" i="13"/>
  <c r="DT160" i="13"/>
  <c r="DT52" i="13"/>
  <c r="DU139" i="13"/>
  <c r="DR160" i="13"/>
  <c r="DR52" i="13"/>
  <c r="DU153" i="13"/>
  <c r="DT182" i="13"/>
  <c r="DT74" i="13"/>
  <c r="DU171" i="13"/>
  <c r="DV121" i="13"/>
  <c r="DR182" i="13"/>
  <c r="DR74" i="13"/>
  <c r="DR19" i="13"/>
  <c r="DS114" i="13"/>
  <c r="DS30" i="13"/>
  <c r="DT139" i="13"/>
  <c r="DT19" i="13"/>
  <c r="DU204" i="13"/>
  <c r="DV41" i="13"/>
  <c r="DR215" i="13"/>
  <c r="DR96" i="13"/>
  <c r="DR41" i="13"/>
  <c r="DS74" i="13"/>
  <c r="DR153" i="13"/>
  <c r="DS96" i="13"/>
  <c r="DT114" i="13"/>
  <c r="DU19" i="13"/>
  <c r="DR114" i="13"/>
  <c r="DR63" i="13"/>
  <c r="DT171" i="13"/>
  <c r="DT63" i="13"/>
  <c r="DU121" i="13"/>
  <c r="DU41" i="13"/>
  <c r="DR171" i="13"/>
  <c r="DT128" i="13"/>
  <c r="DU63" i="13"/>
  <c r="DU182" i="14"/>
  <c r="DU19" i="15"/>
  <c r="DU41" i="15"/>
  <c r="DU63" i="15"/>
  <c r="DU30" i="14"/>
  <c r="DU85" i="15"/>
  <c r="DU52" i="14"/>
  <c r="DU96" i="14"/>
  <c r="DU139" i="15"/>
  <c r="DU153" i="15"/>
  <c r="DU171" i="15"/>
  <c r="DU146" i="14"/>
  <c r="DU160" i="14"/>
  <c r="BL217" i="11" l="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F112" i="27"/>
  <c r="G112" i="27"/>
  <c r="F113" i="27"/>
  <c r="G113" i="27"/>
  <c r="DQ10" i="13" l="1"/>
  <c r="DQ13" i="13"/>
  <c r="DQ16" i="13"/>
  <c r="DQ17" i="13"/>
  <c r="DQ18" i="13"/>
  <c r="DQ21" i="13"/>
  <c r="DQ24" i="13"/>
  <c r="DQ27" i="13"/>
  <c r="DQ28" i="13"/>
  <c r="DQ29" i="13"/>
  <c r="DQ32" i="13"/>
  <c r="DQ35" i="13"/>
  <c r="DQ38" i="13"/>
  <c r="DQ39" i="13"/>
  <c r="DQ40" i="13"/>
  <c r="DQ43" i="13"/>
  <c r="DQ46" i="13"/>
  <c r="DQ49" i="13"/>
  <c r="DQ50" i="13"/>
  <c r="DQ51" i="13"/>
  <c r="DQ54" i="13"/>
  <c r="DQ57" i="13"/>
  <c r="DQ60" i="13"/>
  <c r="DQ61" i="13"/>
  <c r="DQ62" i="13"/>
  <c r="DQ65" i="13"/>
  <c r="DQ68" i="13"/>
  <c r="DQ71" i="13"/>
  <c r="DQ72" i="13"/>
  <c r="DQ73" i="13"/>
  <c r="DQ76" i="13"/>
  <c r="DQ79" i="13"/>
  <c r="DQ82" i="13"/>
  <c r="DQ83" i="13"/>
  <c r="DQ84" i="13"/>
  <c r="DQ87" i="13"/>
  <c r="DQ90" i="13"/>
  <c r="DQ93" i="13"/>
  <c r="DQ94" i="13"/>
  <c r="DQ95" i="13"/>
  <c r="DQ98" i="13"/>
  <c r="DQ101" i="13"/>
  <c r="DQ104" i="13"/>
  <c r="DQ105" i="13"/>
  <c r="DQ106" i="13"/>
  <c r="DQ109" i="13"/>
  <c r="DQ110" i="13"/>
  <c r="DQ111" i="13"/>
  <c r="DQ112" i="13"/>
  <c r="DQ113" i="13"/>
  <c r="DQ116" i="13"/>
  <c r="DQ117" i="13"/>
  <c r="DQ118" i="13"/>
  <c r="DQ119" i="13"/>
  <c r="DQ120" i="13"/>
  <c r="DQ123" i="13"/>
  <c r="DQ124" i="13"/>
  <c r="DQ125" i="13"/>
  <c r="DQ126" i="13"/>
  <c r="DQ127" i="13"/>
  <c r="DQ130" i="13"/>
  <c r="DQ133" i="13"/>
  <c r="DQ136" i="13"/>
  <c r="DQ137" i="13"/>
  <c r="DQ138" i="13"/>
  <c r="DQ141" i="13"/>
  <c r="DQ142" i="13"/>
  <c r="DQ143" i="13"/>
  <c r="DQ144" i="13"/>
  <c r="DQ145" i="13"/>
  <c r="DQ148" i="13"/>
  <c r="DQ149" i="13"/>
  <c r="DQ150" i="13"/>
  <c r="DQ151" i="13"/>
  <c r="DQ152" i="13"/>
  <c r="DQ155" i="13"/>
  <c r="DQ156" i="13"/>
  <c r="DQ157" i="13"/>
  <c r="DQ158" i="13"/>
  <c r="DQ159" i="13"/>
  <c r="DQ162" i="13"/>
  <c r="DQ165" i="13"/>
  <c r="DQ168" i="13"/>
  <c r="DQ169" i="13"/>
  <c r="DQ170" i="13"/>
  <c r="DQ173" i="13"/>
  <c r="DQ176" i="13"/>
  <c r="DQ179" i="13"/>
  <c r="DQ180" i="13"/>
  <c r="DQ181" i="13"/>
  <c r="DQ195" i="13"/>
  <c r="DQ198" i="13"/>
  <c r="DQ201" i="13"/>
  <c r="DQ202" i="13"/>
  <c r="DQ203" i="13"/>
  <c r="DQ206" i="13"/>
  <c r="DQ209" i="13"/>
  <c r="DQ212" i="13"/>
  <c r="DQ213" i="13"/>
  <c r="DQ214" i="13"/>
  <c r="DQ10" i="14"/>
  <c r="DQ13" i="14"/>
  <c r="DQ16" i="14"/>
  <c r="DQ17" i="14"/>
  <c r="DQ18" i="14"/>
  <c r="DQ21" i="14"/>
  <c r="DQ24" i="14"/>
  <c r="DQ27" i="14"/>
  <c r="DQ28" i="14"/>
  <c r="DQ29" i="14"/>
  <c r="DQ32" i="14"/>
  <c r="DQ35" i="14"/>
  <c r="DQ38" i="14"/>
  <c r="DQ39" i="14"/>
  <c r="DQ40" i="14"/>
  <c r="DQ43" i="14"/>
  <c r="DQ46" i="14"/>
  <c r="DQ49" i="14"/>
  <c r="DQ50" i="14"/>
  <c r="DQ51" i="14"/>
  <c r="DQ54" i="14"/>
  <c r="DQ57" i="14"/>
  <c r="DQ60" i="14"/>
  <c r="DQ61" i="14"/>
  <c r="DQ62" i="14"/>
  <c r="DQ65" i="14"/>
  <c r="DQ68" i="14"/>
  <c r="DQ71" i="14"/>
  <c r="DQ72" i="14"/>
  <c r="DQ73" i="14"/>
  <c r="DQ76" i="14"/>
  <c r="DQ79" i="14"/>
  <c r="DQ82" i="14"/>
  <c r="DQ83" i="14"/>
  <c r="DQ84" i="14"/>
  <c r="DQ87" i="14"/>
  <c r="DQ90" i="14"/>
  <c r="DQ93" i="14"/>
  <c r="DQ94" i="14"/>
  <c r="DQ95" i="14"/>
  <c r="DQ98" i="14"/>
  <c r="DQ101" i="14"/>
  <c r="DQ104" i="14"/>
  <c r="DQ105" i="14"/>
  <c r="DQ106" i="14"/>
  <c r="DQ109" i="14"/>
  <c r="DQ110" i="14"/>
  <c r="DQ111" i="14"/>
  <c r="DQ112" i="14"/>
  <c r="DQ113" i="14"/>
  <c r="DQ116" i="14"/>
  <c r="DQ117" i="14"/>
  <c r="DQ118" i="14"/>
  <c r="DQ119" i="14"/>
  <c r="DQ120" i="14"/>
  <c r="DQ123" i="14"/>
  <c r="DQ124" i="14"/>
  <c r="DQ125" i="14"/>
  <c r="DQ126" i="14"/>
  <c r="DQ127" i="14"/>
  <c r="DQ130" i="14"/>
  <c r="DQ133" i="14"/>
  <c r="DQ136" i="14"/>
  <c r="DQ137" i="14"/>
  <c r="DQ138" i="14"/>
  <c r="DQ141" i="14"/>
  <c r="DQ142" i="14"/>
  <c r="DQ143" i="14"/>
  <c r="DQ144" i="14"/>
  <c r="DQ145" i="14"/>
  <c r="DQ148" i="14"/>
  <c r="DQ149" i="14"/>
  <c r="DQ150" i="14"/>
  <c r="DQ151" i="14"/>
  <c r="DQ152" i="14"/>
  <c r="DQ155" i="14"/>
  <c r="DQ156" i="14"/>
  <c r="DQ157" i="14"/>
  <c r="DQ158" i="14"/>
  <c r="DQ159" i="14"/>
  <c r="DQ162" i="14"/>
  <c r="DQ165" i="14"/>
  <c r="DQ168" i="14"/>
  <c r="DQ169" i="14"/>
  <c r="DQ170" i="14"/>
  <c r="DQ173" i="14"/>
  <c r="DQ176" i="14"/>
  <c r="DQ179" i="14"/>
  <c r="DQ180" i="14"/>
  <c r="DQ181" i="14"/>
  <c r="DQ195" i="14"/>
  <c r="DQ198" i="14"/>
  <c r="DQ201" i="14"/>
  <c r="DQ202" i="14"/>
  <c r="DQ203" i="14"/>
  <c r="DQ206" i="14"/>
  <c r="DQ209" i="14"/>
  <c r="DQ212" i="14"/>
  <c r="DQ213" i="14"/>
  <c r="DQ214" i="14"/>
  <c r="DQ10" i="15"/>
  <c r="DQ13" i="15"/>
  <c r="DQ16" i="15"/>
  <c r="DQ17" i="15"/>
  <c r="DQ18" i="15"/>
  <c r="DQ21" i="15"/>
  <c r="DQ24" i="15"/>
  <c r="DQ27" i="15"/>
  <c r="DQ28" i="15"/>
  <c r="DQ29" i="15"/>
  <c r="DQ32" i="15"/>
  <c r="DQ35" i="15"/>
  <c r="DQ38" i="15"/>
  <c r="DQ39" i="15"/>
  <c r="DQ40" i="15"/>
  <c r="DQ43" i="15"/>
  <c r="DQ46" i="15"/>
  <c r="DQ49" i="15"/>
  <c r="DQ50" i="15"/>
  <c r="DQ51" i="15"/>
  <c r="DQ54" i="15"/>
  <c r="DQ57" i="15"/>
  <c r="DQ60" i="15"/>
  <c r="DQ61" i="15"/>
  <c r="DQ62" i="15"/>
  <c r="DQ65" i="15"/>
  <c r="DQ68" i="15"/>
  <c r="DQ71" i="15"/>
  <c r="DQ72" i="15"/>
  <c r="DQ73" i="15"/>
  <c r="DQ76" i="15"/>
  <c r="DQ79" i="15"/>
  <c r="DQ82" i="15"/>
  <c r="DQ83" i="15"/>
  <c r="DQ84" i="15"/>
  <c r="DQ87" i="15"/>
  <c r="DQ90" i="15"/>
  <c r="DQ93" i="15"/>
  <c r="DQ94" i="15"/>
  <c r="DQ95" i="15"/>
  <c r="DQ98" i="15"/>
  <c r="DQ101" i="15"/>
  <c r="DQ104" i="15"/>
  <c r="DQ105" i="15"/>
  <c r="DQ106" i="15"/>
  <c r="DQ109" i="15"/>
  <c r="DQ110" i="15"/>
  <c r="DQ111" i="15"/>
  <c r="DQ112" i="15"/>
  <c r="DQ113" i="15"/>
  <c r="DQ116" i="15"/>
  <c r="DQ117" i="15"/>
  <c r="DQ118" i="15"/>
  <c r="DQ119" i="15"/>
  <c r="DQ120" i="15"/>
  <c r="DQ123" i="15"/>
  <c r="DQ124" i="15"/>
  <c r="DQ125" i="15"/>
  <c r="DQ126" i="15"/>
  <c r="DQ127" i="15"/>
  <c r="DQ130" i="15"/>
  <c r="DQ133" i="15"/>
  <c r="DQ136" i="15"/>
  <c r="DQ137" i="15"/>
  <c r="DQ138" i="15"/>
  <c r="DQ141" i="15"/>
  <c r="DQ142" i="15"/>
  <c r="DQ143" i="15"/>
  <c r="DQ144" i="15"/>
  <c r="DQ145" i="15"/>
  <c r="DQ148" i="15"/>
  <c r="DQ149" i="15"/>
  <c r="DQ150" i="15"/>
  <c r="DQ151" i="15"/>
  <c r="DQ152" i="15"/>
  <c r="DQ155" i="15"/>
  <c r="DQ156" i="15"/>
  <c r="DQ157" i="15"/>
  <c r="DQ158" i="15"/>
  <c r="DQ159" i="15"/>
  <c r="DQ162" i="15"/>
  <c r="DQ165" i="15"/>
  <c r="DQ168" i="15"/>
  <c r="DQ169" i="15"/>
  <c r="DQ170" i="15"/>
  <c r="DQ173" i="15"/>
  <c r="DQ176" i="15"/>
  <c r="DQ179" i="15"/>
  <c r="DQ180" i="15"/>
  <c r="DQ181" i="15"/>
  <c r="DQ195" i="15"/>
  <c r="DQ198" i="15"/>
  <c r="DQ201" i="15"/>
  <c r="DQ202" i="15"/>
  <c r="DQ203" i="15"/>
  <c r="DQ206" i="15"/>
  <c r="DQ209" i="15"/>
  <c r="DQ212" i="15"/>
  <c r="DQ213" i="15"/>
  <c r="DQ214" i="15"/>
  <c r="DQ10" i="11"/>
  <c r="DQ13" i="11"/>
  <c r="DQ16" i="11"/>
  <c r="DQ17" i="11"/>
  <c r="DQ18" i="11"/>
  <c r="DQ21" i="11"/>
  <c r="DQ24" i="11"/>
  <c r="DQ27" i="11"/>
  <c r="DQ28" i="11"/>
  <c r="DQ29" i="11"/>
  <c r="DQ32" i="11"/>
  <c r="DQ35" i="11"/>
  <c r="DQ38" i="11"/>
  <c r="DQ39" i="11"/>
  <c r="DQ40" i="11"/>
  <c r="DQ43" i="11"/>
  <c r="DQ46" i="11"/>
  <c r="DQ49" i="11"/>
  <c r="DQ50" i="11"/>
  <c r="DQ51" i="11"/>
  <c r="DQ54" i="11"/>
  <c r="DQ57" i="11"/>
  <c r="DQ60" i="11"/>
  <c r="DQ61" i="11"/>
  <c r="DQ62" i="11"/>
  <c r="DQ65" i="11"/>
  <c r="DQ68" i="11"/>
  <c r="DQ71" i="11"/>
  <c r="DQ72" i="11"/>
  <c r="DQ73" i="11"/>
  <c r="DQ76" i="11"/>
  <c r="DQ79" i="11"/>
  <c r="DQ82" i="11"/>
  <c r="DQ83" i="11"/>
  <c r="DQ84" i="11"/>
  <c r="DQ87" i="11"/>
  <c r="DQ90" i="11"/>
  <c r="DQ93" i="11"/>
  <c r="DQ94" i="11"/>
  <c r="DQ95" i="11"/>
  <c r="DQ98" i="11"/>
  <c r="DQ101" i="11"/>
  <c r="DQ104" i="11"/>
  <c r="DQ105" i="11"/>
  <c r="DQ106" i="11"/>
  <c r="DQ109" i="11"/>
  <c r="DQ110" i="11"/>
  <c r="DQ111" i="11"/>
  <c r="DQ112" i="11"/>
  <c r="DQ113" i="11"/>
  <c r="DQ116" i="11"/>
  <c r="DQ117" i="11"/>
  <c r="DQ118" i="11"/>
  <c r="DQ119" i="11"/>
  <c r="DQ120" i="11"/>
  <c r="DQ123" i="11"/>
  <c r="DQ124" i="11"/>
  <c r="DQ125" i="11"/>
  <c r="DQ126" i="11"/>
  <c r="DQ127" i="11"/>
  <c r="DQ130" i="11"/>
  <c r="DQ133" i="11"/>
  <c r="DQ136" i="11"/>
  <c r="DQ137" i="11"/>
  <c r="DQ138" i="11"/>
  <c r="DQ141" i="11"/>
  <c r="DQ142" i="11"/>
  <c r="DQ143" i="11"/>
  <c r="DQ144" i="11"/>
  <c r="DQ145" i="11"/>
  <c r="DQ148" i="11"/>
  <c r="DQ149" i="11"/>
  <c r="DQ150" i="11"/>
  <c r="DQ151" i="11"/>
  <c r="DQ152" i="11"/>
  <c r="DQ155" i="11"/>
  <c r="DQ156" i="11"/>
  <c r="DQ157" i="11"/>
  <c r="DQ158" i="11"/>
  <c r="DQ159" i="11"/>
  <c r="DQ162" i="11"/>
  <c r="DQ165" i="11"/>
  <c r="DQ168" i="11"/>
  <c r="DQ169" i="11"/>
  <c r="DQ170" i="11"/>
  <c r="DQ173" i="11"/>
  <c r="DQ176" i="11"/>
  <c r="DQ179" i="11"/>
  <c r="DQ180" i="11"/>
  <c r="DQ181" i="11"/>
  <c r="DQ195" i="11"/>
  <c r="DQ198" i="11"/>
  <c r="DQ201" i="11"/>
  <c r="DQ202" i="11"/>
  <c r="DQ203" i="11"/>
  <c r="DQ206" i="11"/>
  <c r="DQ209" i="11"/>
  <c r="DQ212" i="11"/>
  <c r="DQ213" i="11"/>
  <c r="DQ214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38" i="15"/>
  <c r="DP39" i="15"/>
  <c r="DP40" i="15"/>
  <c r="DP43" i="15"/>
  <c r="DP46" i="15"/>
  <c r="DP49" i="15"/>
  <c r="DP50" i="15"/>
  <c r="DP51" i="15"/>
  <c r="DP54" i="15"/>
  <c r="DP57" i="15"/>
  <c r="DP60" i="15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0" i="15"/>
  <c r="DP93" i="15"/>
  <c r="DP94" i="15"/>
  <c r="DP95" i="15"/>
  <c r="DP98" i="15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4" i="15"/>
  <c r="DP125" i="15"/>
  <c r="DP126" i="15"/>
  <c r="DP127" i="15"/>
  <c r="DP130" i="15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0" i="15"/>
  <c r="DP151" i="15"/>
  <c r="DP152" i="15"/>
  <c r="DP155" i="15"/>
  <c r="DP156" i="15"/>
  <c r="DP157" i="15"/>
  <c r="DP158" i="15"/>
  <c r="DP159" i="15"/>
  <c r="DP162" i="15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46" i="14"/>
  <c r="DP49" i="14"/>
  <c r="DP50" i="14"/>
  <c r="DP51" i="14"/>
  <c r="DP54" i="14"/>
  <c r="DP57" i="14"/>
  <c r="DP60" i="14"/>
  <c r="DP61" i="14"/>
  <c r="DP62" i="14"/>
  <c r="DP65" i="14"/>
  <c r="DP68" i="14"/>
  <c r="DP71" i="14"/>
  <c r="DP72" i="14"/>
  <c r="DP73" i="14"/>
  <c r="DP76" i="14"/>
  <c r="DP79" i="14"/>
  <c r="DP82" i="14"/>
  <c r="DP83" i="14"/>
  <c r="DP84" i="14"/>
  <c r="DP87" i="14"/>
  <c r="DP90" i="14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4" i="14"/>
  <c r="DP125" i="14"/>
  <c r="DP126" i="14"/>
  <c r="DP127" i="14"/>
  <c r="DP130" i="14"/>
  <c r="DP133" i="14"/>
  <c r="DP136" i="14"/>
  <c r="DP137" i="14"/>
  <c r="DP138" i="14"/>
  <c r="DP141" i="14"/>
  <c r="DP142" i="14"/>
  <c r="DP143" i="14"/>
  <c r="DP144" i="14"/>
  <c r="DP145" i="14"/>
  <c r="DP148" i="14"/>
  <c r="DP149" i="14"/>
  <c r="DP150" i="14"/>
  <c r="DP151" i="14"/>
  <c r="DP152" i="14"/>
  <c r="DP155" i="14"/>
  <c r="DP156" i="14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09" i="14"/>
  <c r="DP212" i="14"/>
  <c r="DP213" i="14"/>
  <c r="DP214" i="14"/>
  <c r="DP10" i="13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6" i="11"/>
  <c r="DP117" i="11"/>
  <c r="DP118" i="11"/>
  <c r="DP119" i="11"/>
  <c r="DP120" i="1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09" i="11"/>
  <c r="DP212" i="11"/>
  <c r="DP213" i="11"/>
  <c r="DP214" i="11"/>
  <c r="DO10" i="15"/>
  <c r="DO13" i="15"/>
  <c r="DO16" i="15"/>
  <c r="DO17" i="15"/>
  <c r="DO18" i="15"/>
  <c r="DO21" i="15"/>
  <c r="DO24" i="15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1" i="15"/>
  <c r="DO54" i="15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8" i="15"/>
  <c r="DO101" i="15"/>
  <c r="DO104" i="15"/>
  <c r="DO105" i="15"/>
  <c r="DO106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5" i="15"/>
  <c r="DO126" i="15"/>
  <c r="DO127" i="15"/>
  <c r="DO130" i="15"/>
  <c r="DO133" i="15"/>
  <c r="DO136" i="15"/>
  <c r="DO137" i="15"/>
  <c r="DO138" i="15"/>
  <c r="DO141" i="15"/>
  <c r="DO142" i="15"/>
  <c r="DO143" i="15"/>
  <c r="DO144" i="15"/>
  <c r="DO145" i="15"/>
  <c r="DO148" i="15"/>
  <c r="DO149" i="15"/>
  <c r="DO150" i="15"/>
  <c r="DO151" i="15"/>
  <c r="DO152" i="15"/>
  <c r="DO155" i="15"/>
  <c r="DO156" i="15"/>
  <c r="DO157" i="15"/>
  <c r="DO158" i="15"/>
  <c r="DO159" i="15"/>
  <c r="DO162" i="15"/>
  <c r="DO165" i="15"/>
  <c r="DO168" i="15"/>
  <c r="DO169" i="15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G3" i="2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DW217" i="11" s="1"/>
  <c r="BE218" i="11"/>
  <c r="BE219" i="11"/>
  <c r="BE220" i="11"/>
  <c r="DW220" i="11" s="1"/>
  <c r="BE221" i="11"/>
  <c r="BE222" i="11"/>
  <c r="BE223" i="11"/>
  <c r="DW223" i="11" s="1"/>
  <c r="BE224" i="11"/>
  <c r="DW224" i="11" s="1"/>
  <c r="BE225" i="11"/>
  <c r="DW225" i="11" s="1"/>
  <c r="BE226" i="11"/>
  <c r="DW226" i="11" s="1"/>
  <c r="BE217" i="13"/>
  <c r="DW217" i="13" s="1"/>
  <c r="BE218" i="13"/>
  <c r="BE219" i="13"/>
  <c r="BE220" i="13"/>
  <c r="DW220" i="13" s="1"/>
  <c r="BE221" i="13"/>
  <c r="BE222" i="13"/>
  <c r="BE223" i="13"/>
  <c r="DW223" i="13" s="1"/>
  <c r="BE224" i="13"/>
  <c r="DW224" i="13" s="1"/>
  <c r="BE225" i="13"/>
  <c r="DW225" i="13" s="1"/>
  <c r="BE226" i="13"/>
  <c r="DW226" i="13" s="1"/>
  <c r="BE217" i="14"/>
  <c r="DW217" i="14" s="1"/>
  <c r="BE218" i="14"/>
  <c r="BE219" i="14"/>
  <c r="BE220" i="14"/>
  <c r="DW220" i="14" s="1"/>
  <c r="BE221" i="14"/>
  <c r="BE222" i="14"/>
  <c r="BE223" i="14"/>
  <c r="DW223" i="14" s="1"/>
  <c r="BE224" i="14"/>
  <c r="DW224" i="14" s="1"/>
  <c r="BE225" i="14"/>
  <c r="DW225" i="14" s="1"/>
  <c r="BE226" i="14"/>
  <c r="DW226" i="14" s="1"/>
  <c r="BE217" i="15"/>
  <c r="DW217" i="15" s="1"/>
  <c r="BE218" i="15"/>
  <c r="BE219" i="15"/>
  <c r="BE220" i="15"/>
  <c r="DW220" i="15" s="1"/>
  <c r="BE221" i="15"/>
  <c r="BE222" i="15"/>
  <c r="BE223" i="15"/>
  <c r="DW223" i="15" s="1"/>
  <c r="BE224" i="15"/>
  <c r="DW224" i="15" s="1"/>
  <c r="BE225" i="15"/>
  <c r="DW225" i="15" s="1"/>
  <c r="BE226" i="15"/>
  <c r="DW226" i="15" s="1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DV217" i="13" s="1"/>
  <c r="BD218" i="13"/>
  <c r="BD219" i="13"/>
  <c r="BD220" i="13"/>
  <c r="DV220" i="13" s="1"/>
  <c r="BD221" i="13"/>
  <c r="BD222" i="13"/>
  <c r="BD223" i="13"/>
  <c r="DV223" i="13" s="1"/>
  <c r="BD224" i="13"/>
  <c r="DV224" i="13" s="1"/>
  <c r="BD225" i="13"/>
  <c r="DV225" i="13" s="1"/>
  <c r="BD226" i="13"/>
  <c r="DV226" i="13" s="1"/>
  <c r="BD217" i="11"/>
  <c r="DV217" i="11" s="1"/>
  <c r="BD218" i="11"/>
  <c r="BD219" i="11"/>
  <c r="BD220" i="11"/>
  <c r="DV220" i="11" s="1"/>
  <c r="BD221" i="11"/>
  <c r="BD222" i="11"/>
  <c r="BD223" i="11"/>
  <c r="DV223" i="11" s="1"/>
  <c r="BD224" i="11"/>
  <c r="DV224" i="11" s="1"/>
  <c r="BD225" i="11"/>
  <c r="DV225" i="11" s="1"/>
  <c r="BD226" i="11"/>
  <c r="DV226" i="11" s="1"/>
  <c r="BD217" i="15"/>
  <c r="DV217" i="15" s="1"/>
  <c r="BD218" i="15"/>
  <c r="BD219" i="15"/>
  <c r="BD220" i="15"/>
  <c r="DV220" i="15" s="1"/>
  <c r="BD221" i="15"/>
  <c r="BD222" i="15"/>
  <c r="BD223" i="15"/>
  <c r="DV223" i="15" s="1"/>
  <c r="BD224" i="15"/>
  <c r="DV224" i="15" s="1"/>
  <c r="BD225" i="15"/>
  <c r="DV225" i="15" s="1"/>
  <c r="BD226" i="15"/>
  <c r="DV226" i="15" s="1"/>
  <c r="BD217" i="14"/>
  <c r="DV217" i="14" s="1"/>
  <c r="BD218" i="14"/>
  <c r="BD219" i="14"/>
  <c r="BD220" i="14"/>
  <c r="DV220" i="14" s="1"/>
  <c r="BD221" i="14"/>
  <c r="BD222" i="14"/>
  <c r="BD223" i="14"/>
  <c r="DV223" i="14" s="1"/>
  <c r="BD224" i="14"/>
  <c r="DV224" i="14" s="1"/>
  <c r="BD225" i="14"/>
  <c r="DV225" i="14" s="1"/>
  <c r="BD226" i="14"/>
  <c r="DV226" i="14" s="1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Q121" i="14" l="1"/>
  <c r="DO215" i="15"/>
  <c r="DO63" i="15"/>
  <c r="DQ30" i="14"/>
  <c r="DQ160" i="14"/>
  <c r="DQ52" i="14"/>
  <c r="DO96" i="15"/>
  <c r="DP19" i="14"/>
  <c r="DO128" i="15"/>
  <c r="DP215" i="15"/>
  <c r="DP41" i="15"/>
  <c r="DP128" i="14"/>
  <c r="DQ160" i="15"/>
  <c r="DQ52" i="15"/>
  <c r="DQ182" i="14"/>
  <c r="DQ74" i="14"/>
  <c r="DO107" i="14"/>
  <c r="DO52" i="15"/>
  <c r="DO30" i="15"/>
  <c r="DP85" i="14"/>
  <c r="DQ139" i="14"/>
  <c r="DQ19" i="14"/>
  <c r="DO19" i="14"/>
  <c r="DO107" i="15"/>
  <c r="DQ215" i="14"/>
  <c r="DQ96" i="14"/>
  <c r="DP160" i="14"/>
  <c r="DP139" i="14"/>
  <c r="DQ153" i="14"/>
  <c r="DQ41" i="14"/>
  <c r="DP52" i="14"/>
  <c r="DQ114" i="14"/>
  <c r="DQ171" i="14"/>
  <c r="DQ63" i="14"/>
  <c r="DQ128" i="14"/>
  <c r="DO171" i="15"/>
  <c r="DP96" i="14"/>
  <c r="DP63" i="14"/>
  <c r="DQ204" i="14"/>
  <c r="DQ85" i="14"/>
  <c r="DP215" i="14"/>
  <c r="DQ146" i="14"/>
  <c r="DO63" i="14"/>
  <c r="DP153" i="14"/>
  <c r="DP139" i="15"/>
  <c r="DQ107" i="14"/>
  <c r="DQ107" i="11"/>
  <c r="DQ139" i="11"/>
  <c r="DQ19" i="11"/>
  <c r="DP146" i="13"/>
  <c r="DQ121" i="13"/>
  <c r="DP215" i="11"/>
  <c r="DP19" i="13"/>
  <c r="DQ182" i="13"/>
  <c r="DQ74" i="13"/>
  <c r="DP52" i="11"/>
  <c r="DQ139" i="13"/>
  <c r="DQ19" i="13"/>
  <c r="DQ128" i="13"/>
  <c r="DP160" i="11"/>
  <c r="DP121" i="11"/>
  <c r="DP215" i="13"/>
  <c r="DQ182" i="11"/>
  <c r="DQ114" i="11"/>
  <c r="DQ74" i="11"/>
  <c r="DQ114" i="13"/>
  <c r="DQ215" i="11"/>
  <c r="DQ128" i="11"/>
  <c r="DQ96" i="11"/>
  <c r="DQ215" i="13"/>
  <c r="DQ96" i="13"/>
  <c r="DQ153" i="11"/>
  <c r="DQ41" i="11"/>
  <c r="DQ153" i="13"/>
  <c r="DQ41" i="13"/>
  <c r="DP114" i="11"/>
  <c r="DQ171" i="11"/>
  <c r="DQ63" i="11"/>
  <c r="DQ171" i="13"/>
  <c r="DQ63" i="13"/>
  <c r="DQ204" i="11"/>
  <c r="DQ121" i="11"/>
  <c r="DQ85" i="11"/>
  <c r="DQ204" i="13"/>
  <c r="DQ85" i="13"/>
  <c r="DQ146" i="11"/>
  <c r="DQ30" i="11"/>
  <c r="DQ146" i="13"/>
  <c r="DQ30" i="13"/>
  <c r="DQ107" i="13"/>
  <c r="DQ160" i="11"/>
  <c r="DQ52" i="11"/>
  <c r="DQ160" i="13"/>
  <c r="DQ52" i="13"/>
  <c r="DO128" i="13"/>
  <c r="DP63" i="15"/>
  <c r="DQ107" i="15"/>
  <c r="DO160" i="15"/>
  <c r="DP171" i="15"/>
  <c r="DQ121" i="15"/>
  <c r="DQ182" i="15"/>
  <c r="DQ74" i="15"/>
  <c r="DO139" i="15"/>
  <c r="DQ139" i="15"/>
  <c r="DQ19" i="15"/>
  <c r="DP160" i="15"/>
  <c r="DQ215" i="15"/>
  <c r="DQ96" i="15"/>
  <c r="DP128" i="15"/>
  <c r="DP107" i="15"/>
  <c r="DQ153" i="15"/>
  <c r="DQ41" i="15"/>
  <c r="DO19" i="15"/>
  <c r="DP52" i="15"/>
  <c r="DQ114" i="15"/>
  <c r="DQ171" i="15"/>
  <c r="DQ63" i="15"/>
  <c r="DQ128" i="15"/>
  <c r="DQ204" i="15"/>
  <c r="DQ85" i="15"/>
  <c r="DO146" i="15"/>
  <c r="DP153" i="15"/>
  <c r="DP96" i="15"/>
  <c r="DQ146" i="15"/>
  <c r="DQ30" i="15"/>
  <c r="DO160" i="1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DU217" i="13" s="1"/>
  <c r="BC218" i="13"/>
  <c r="BC219" i="13"/>
  <c r="BC220" i="13"/>
  <c r="DU220" i="13" s="1"/>
  <c r="BC221" i="13"/>
  <c r="BC222" i="13"/>
  <c r="BC223" i="13"/>
  <c r="DU223" i="13" s="1"/>
  <c r="BC224" i="13"/>
  <c r="DU224" i="13" s="1"/>
  <c r="BC225" i="13"/>
  <c r="DU225" i="13" s="1"/>
  <c r="BC226" i="13"/>
  <c r="DU226" i="13" s="1"/>
  <c r="BC217" i="14"/>
  <c r="DU217" i="14" s="1"/>
  <c r="BC218" i="14"/>
  <c r="BC219" i="14"/>
  <c r="BC220" i="14"/>
  <c r="DU220" i="14" s="1"/>
  <c r="BC221" i="14"/>
  <c r="BC222" i="14"/>
  <c r="BC223" i="14"/>
  <c r="DU223" i="14" s="1"/>
  <c r="BC224" i="14"/>
  <c r="DU224" i="14" s="1"/>
  <c r="BC225" i="14"/>
  <c r="DU225" i="14" s="1"/>
  <c r="BC226" i="14"/>
  <c r="DU226" i="14" s="1"/>
  <c r="BC217" i="15"/>
  <c r="DU217" i="15" s="1"/>
  <c r="BC218" i="15"/>
  <c r="BC219" i="15"/>
  <c r="BC220" i="15"/>
  <c r="DU220" i="15" s="1"/>
  <c r="BC221" i="15"/>
  <c r="BC222" i="15"/>
  <c r="BC223" i="15"/>
  <c r="DU223" i="15" s="1"/>
  <c r="BC224" i="15"/>
  <c r="DU224" i="15" s="1"/>
  <c r="BC225" i="15"/>
  <c r="DU225" i="15" s="1"/>
  <c r="BC226" i="15"/>
  <c r="DU226" i="15" s="1"/>
  <c r="BC217" i="11"/>
  <c r="DU217" i="11" s="1"/>
  <c r="BC218" i="11"/>
  <c r="BC219" i="11"/>
  <c r="BC220" i="11"/>
  <c r="DU220" i="11" s="1"/>
  <c r="BC221" i="11"/>
  <c r="BC222" i="11"/>
  <c r="BC223" i="11"/>
  <c r="DU223" i="11" s="1"/>
  <c r="BC224" i="11"/>
  <c r="DU224" i="11" s="1"/>
  <c r="BC225" i="11"/>
  <c r="DU225" i="11" s="1"/>
  <c r="BC226" i="11"/>
  <c r="DU226" i="11" s="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DT217" i="13" s="1"/>
  <c r="BB218" i="13"/>
  <c r="BB219" i="13"/>
  <c r="BB220" i="13"/>
  <c r="DT220" i="13" s="1"/>
  <c r="BB221" i="13"/>
  <c r="BB222" i="13"/>
  <c r="BB223" i="13"/>
  <c r="DT223" i="13" s="1"/>
  <c r="BB224" i="13"/>
  <c r="DT224" i="13" s="1"/>
  <c r="BB225" i="13"/>
  <c r="DT225" i="13" s="1"/>
  <c r="BB226" i="13"/>
  <c r="DT226" i="13" s="1"/>
  <c r="BB217" i="11"/>
  <c r="DT217" i="11" s="1"/>
  <c r="BB218" i="11"/>
  <c r="BB219" i="11"/>
  <c r="BB220" i="11"/>
  <c r="DT220" i="11" s="1"/>
  <c r="BB221" i="11"/>
  <c r="BB222" i="11"/>
  <c r="BB223" i="11"/>
  <c r="DT223" i="11" s="1"/>
  <c r="BB224" i="11"/>
  <c r="DT224" i="11" s="1"/>
  <c r="BB225" i="11"/>
  <c r="DT225" i="11" s="1"/>
  <c r="BB226" i="11"/>
  <c r="DT226" i="11" s="1"/>
  <c r="BB217" i="14"/>
  <c r="DT217" i="14" s="1"/>
  <c r="BB218" i="14"/>
  <c r="BB219" i="14"/>
  <c r="BB220" i="14"/>
  <c r="DT220" i="14" s="1"/>
  <c r="BB221" i="14"/>
  <c r="BB222" i="14"/>
  <c r="BB223" i="14"/>
  <c r="DT223" i="14" s="1"/>
  <c r="BB224" i="14"/>
  <c r="DT224" i="14" s="1"/>
  <c r="BB225" i="14"/>
  <c r="DT225" i="14" s="1"/>
  <c r="BB226" i="14"/>
  <c r="DT226" i="14" s="1"/>
  <c r="BB217" i="15"/>
  <c r="DT217" i="15" s="1"/>
  <c r="BB218" i="15"/>
  <c r="BB219" i="15"/>
  <c r="BB220" i="15"/>
  <c r="DT220" i="15" s="1"/>
  <c r="BB221" i="15"/>
  <c r="BB222" i="15"/>
  <c r="BB223" i="15"/>
  <c r="DT223" i="15" s="1"/>
  <c r="BB224" i="15"/>
  <c r="DT224" i="15" s="1"/>
  <c r="BB225" i="15"/>
  <c r="DT225" i="15" s="1"/>
  <c r="BB226" i="15"/>
  <c r="DT226" i="15" s="1"/>
  <c r="F2" i="26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DS217" i="11" s="1"/>
  <c r="BA218" i="11"/>
  <c r="BA219" i="11"/>
  <c r="BA220" i="11"/>
  <c r="DS220" i="11" s="1"/>
  <c r="BA221" i="11"/>
  <c r="BA222" i="11"/>
  <c r="BA223" i="11"/>
  <c r="DS223" i="11" s="1"/>
  <c r="BA224" i="11"/>
  <c r="DS224" i="11" s="1"/>
  <c r="BA225" i="11"/>
  <c r="DS225" i="11" s="1"/>
  <c r="BA226" i="11"/>
  <c r="DS226" i="11" s="1"/>
  <c r="BA217" i="13"/>
  <c r="DS217" i="13" s="1"/>
  <c r="BA218" i="13"/>
  <c r="BA219" i="13"/>
  <c r="BA220" i="13"/>
  <c r="DS220" i="13" s="1"/>
  <c r="BA221" i="13"/>
  <c r="BA222" i="13"/>
  <c r="BA223" i="13"/>
  <c r="DS223" i="13" s="1"/>
  <c r="BA224" i="13"/>
  <c r="DS224" i="13" s="1"/>
  <c r="BA225" i="13"/>
  <c r="DS225" i="13" s="1"/>
  <c r="BA226" i="13"/>
  <c r="DS226" i="13" s="1"/>
  <c r="BA217" i="15"/>
  <c r="DS217" i="15" s="1"/>
  <c r="BA218" i="15"/>
  <c r="BA219" i="15"/>
  <c r="BA220" i="15"/>
  <c r="DS220" i="15" s="1"/>
  <c r="BA221" i="15"/>
  <c r="BA222" i="15"/>
  <c r="BA223" i="15"/>
  <c r="DS223" i="15" s="1"/>
  <c r="BA224" i="15"/>
  <c r="DS224" i="15" s="1"/>
  <c r="BA225" i="15"/>
  <c r="DS225" i="15" s="1"/>
  <c r="BA226" i="15"/>
  <c r="DS226" i="15" s="1"/>
  <c r="BA217" i="14"/>
  <c r="DS217" i="14" s="1"/>
  <c r="BA218" i="14"/>
  <c r="BA219" i="14"/>
  <c r="BA220" i="14"/>
  <c r="DS220" i="14" s="1"/>
  <c r="BA221" i="14"/>
  <c r="BA222" i="14"/>
  <c r="BA223" i="14"/>
  <c r="DS223" i="14" s="1"/>
  <c r="BA224" i="14"/>
  <c r="DS224" i="14" s="1"/>
  <c r="BA225" i="14"/>
  <c r="DS225" i="14" s="1"/>
  <c r="BA226" i="14"/>
  <c r="DS226" i="14" s="1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DR217" i="11" s="1"/>
  <c r="AZ218" i="11"/>
  <c r="AZ219" i="11"/>
  <c r="AZ220" i="11"/>
  <c r="DR220" i="11" s="1"/>
  <c r="AZ221" i="11"/>
  <c r="AZ222" i="11"/>
  <c r="AZ223" i="11"/>
  <c r="DR223" i="11" s="1"/>
  <c r="AZ224" i="11"/>
  <c r="DR224" i="11" s="1"/>
  <c r="AZ225" i="11"/>
  <c r="DR225" i="11" s="1"/>
  <c r="AZ226" i="11"/>
  <c r="DR226" i="11" s="1"/>
  <c r="AZ217" i="13"/>
  <c r="DR217" i="13" s="1"/>
  <c r="AZ218" i="13"/>
  <c r="AZ219" i="13"/>
  <c r="AZ220" i="13"/>
  <c r="DR220" i="13" s="1"/>
  <c r="AZ221" i="13"/>
  <c r="AZ222" i="13"/>
  <c r="AZ223" i="13"/>
  <c r="DR223" i="13" s="1"/>
  <c r="AZ224" i="13"/>
  <c r="DR224" i="13" s="1"/>
  <c r="AZ225" i="13"/>
  <c r="DR225" i="13" s="1"/>
  <c r="AZ226" i="13"/>
  <c r="DR226" i="13" s="1"/>
  <c r="AZ217" i="14"/>
  <c r="DR217" i="14" s="1"/>
  <c r="AZ218" i="14"/>
  <c r="AZ219" i="14"/>
  <c r="AZ220" i="14"/>
  <c r="DR220" i="14" s="1"/>
  <c r="AZ221" i="14"/>
  <c r="AZ222" i="14"/>
  <c r="AZ223" i="14"/>
  <c r="DR223" i="14" s="1"/>
  <c r="AZ224" i="14"/>
  <c r="DR224" i="14" s="1"/>
  <c r="AZ225" i="14"/>
  <c r="DR225" i="14" s="1"/>
  <c r="AZ226" i="14"/>
  <c r="DR226" i="14" s="1"/>
  <c r="AZ217" i="15"/>
  <c r="DR217" i="15" s="1"/>
  <c r="AZ218" i="15"/>
  <c r="AZ219" i="15"/>
  <c r="AZ220" i="15"/>
  <c r="DR220" i="15" s="1"/>
  <c r="AZ221" i="15"/>
  <c r="AZ222" i="15"/>
  <c r="AZ223" i="15"/>
  <c r="DR223" i="15" s="1"/>
  <c r="AZ224" i="15"/>
  <c r="DR224" i="15" s="1"/>
  <c r="AZ225" i="15"/>
  <c r="DR225" i="15" s="1"/>
  <c r="AZ226" i="15"/>
  <c r="DR226" i="15" s="1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DQ217" i="13" s="1"/>
  <c r="AY218" i="13"/>
  <c r="AY219" i="13"/>
  <c r="AY220" i="13"/>
  <c r="DQ220" i="13" s="1"/>
  <c r="AY221" i="13"/>
  <c r="AY222" i="13"/>
  <c r="AY223" i="13"/>
  <c r="DQ223" i="13" s="1"/>
  <c r="AY224" i="13"/>
  <c r="DQ224" i="13" s="1"/>
  <c r="AY225" i="13"/>
  <c r="DQ225" i="13" s="1"/>
  <c r="AY226" i="13"/>
  <c r="DQ226" i="13" s="1"/>
  <c r="AY217" i="11"/>
  <c r="DQ217" i="11" s="1"/>
  <c r="AY218" i="11"/>
  <c r="AY219" i="11"/>
  <c r="AY220" i="11"/>
  <c r="DQ220" i="11" s="1"/>
  <c r="AY221" i="11"/>
  <c r="AY222" i="11"/>
  <c r="AY223" i="11"/>
  <c r="DQ223" i="11" s="1"/>
  <c r="AY224" i="11"/>
  <c r="DQ224" i="11" s="1"/>
  <c r="AY225" i="11"/>
  <c r="DQ225" i="11" s="1"/>
  <c r="AY226" i="11"/>
  <c r="DQ226" i="11" s="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DQ217" i="15" s="1"/>
  <c r="AY218" i="15"/>
  <c r="AY219" i="15"/>
  <c r="AY220" i="15"/>
  <c r="DQ220" i="15" s="1"/>
  <c r="AY221" i="15"/>
  <c r="AY222" i="15"/>
  <c r="AY223" i="15"/>
  <c r="DQ223" i="15" s="1"/>
  <c r="AY224" i="15"/>
  <c r="DQ224" i="15" s="1"/>
  <c r="AY225" i="15"/>
  <c r="DQ225" i="15" s="1"/>
  <c r="AY226" i="15"/>
  <c r="DQ226" i="15" s="1"/>
  <c r="AY217" i="14"/>
  <c r="DQ217" i="14" s="1"/>
  <c r="AY218" i="14"/>
  <c r="AY219" i="14"/>
  <c r="AY220" i="14"/>
  <c r="DQ220" i="14" s="1"/>
  <c r="AY221" i="14"/>
  <c r="AY222" i="14"/>
  <c r="AY223" i="14"/>
  <c r="DQ223" i="14" s="1"/>
  <c r="AY224" i="14"/>
  <c r="DQ224" i="14" s="1"/>
  <c r="AY225" i="14"/>
  <c r="DQ225" i="14" s="1"/>
  <c r="AY226" i="14"/>
  <c r="DQ226" i="14" s="1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EA11" i="1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F2" i="27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A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G2" i="27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A24" i="13"/>
  <c r="EA214" i="15"/>
  <c r="EA213" i="15"/>
  <c r="EA212" i="15"/>
  <c r="EA209" i="15"/>
  <c r="EA206" i="15"/>
  <c r="EA203" i="15"/>
  <c r="EA202" i="15"/>
  <c r="EA201" i="15"/>
  <c r="EA198" i="15"/>
  <c r="EA195" i="15"/>
  <c r="EA192" i="15"/>
  <c r="EA191" i="15"/>
  <c r="EA190" i="15"/>
  <c r="EA187" i="15"/>
  <c r="EA184" i="15"/>
  <c r="EA181" i="15"/>
  <c r="EA180" i="15"/>
  <c r="EA179" i="15"/>
  <c r="EA176" i="15"/>
  <c r="EA173" i="15"/>
  <c r="EA170" i="15"/>
  <c r="EA169" i="15"/>
  <c r="EA168" i="15"/>
  <c r="EA165" i="15"/>
  <c r="EA162" i="15"/>
  <c r="EA152" i="15"/>
  <c r="EA151" i="15"/>
  <c r="EA150" i="15"/>
  <c r="EA149" i="15"/>
  <c r="EA148" i="15"/>
  <c r="EA145" i="15"/>
  <c r="EA144" i="15"/>
  <c r="EA143" i="15"/>
  <c r="EA142" i="15"/>
  <c r="EA141" i="15"/>
  <c r="EA127" i="15"/>
  <c r="EA126" i="15"/>
  <c r="EA125" i="15"/>
  <c r="EA124" i="15"/>
  <c r="EA123" i="15"/>
  <c r="EA120" i="15"/>
  <c r="EA119" i="15"/>
  <c r="EA118" i="15"/>
  <c r="EA117" i="15"/>
  <c r="EA116" i="15"/>
  <c r="EA113" i="15"/>
  <c r="EA112" i="15"/>
  <c r="EA111" i="15"/>
  <c r="EA110" i="15"/>
  <c r="EA109" i="15"/>
  <c r="EA106" i="15"/>
  <c r="EA105" i="15"/>
  <c r="EA104" i="15"/>
  <c r="EA101" i="15"/>
  <c r="EA98" i="15"/>
  <c r="EA95" i="15"/>
  <c r="EA94" i="15"/>
  <c r="EA93" i="15"/>
  <c r="EA90" i="15"/>
  <c r="EA87" i="15"/>
  <c r="EA84" i="15"/>
  <c r="EA83" i="15"/>
  <c r="EA82" i="15"/>
  <c r="EA79" i="15"/>
  <c r="EA76" i="15"/>
  <c r="EA73" i="15"/>
  <c r="EA72" i="15"/>
  <c r="EA71" i="15"/>
  <c r="EA68" i="15"/>
  <c r="EA65" i="15"/>
  <c r="EA62" i="15"/>
  <c r="EA61" i="15"/>
  <c r="EA60" i="15"/>
  <c r="EA57" i="15"/>
  <c r="EA54" i="15"/>
  <c r="EA51" i="15"/>
  <c r="EA50" i="15"/>
  <c r="EA49" i="15"/>
  <c r="EA46" i="15"/>
  <c r="EA43" i="15"/>
  <c r="EA40" i="15"/>
  <c r="EA39" i="15"/>
  <c r="EA38" i="15"/>
  <c r="EA35" i="15"/>
  <c r="EA32" i="15"/>
  <c r="EA29" i="15"/>
  <c r="EA28" i="15"/>
  <c r="EA27" i="15"/>
  <c r="EA24" i="15"/>
  <c r="EA21" i="15"/>
  <c r="EA18" i="15"/>
  <c r="EA17" i="15"/>
  <c r="EA16" i="15"/>
  <c r="EA13" i="15"/>
  <c r="EA10" i="15"/>
  <c r="EA159" i="15"/>
  <c r="EA137" i="15"/>
  <c r="EA157" i="15"/>
  <c r="EA156" i="15"/>
  <c r="EA130" i="15"/>
  <c r="EA159" i="14"/>
  <c r="EA158" i="14"/>
  <c r="EA157" i="14"/>
  <c r="EA159" i="13"/>
  <c r="EA157" i="13"/>
  <c r="EA156" i="13"/>
  <c r="EA155" i="13"/>
  <c r="EA119" i="13"/>
  <c r="EA118" i="13"/>
  <c r="EA116" i="13"/>
  <c r="EA214" i="14"/>
  <c r="EA213" i="14"/>
  <c r="EA212" i="14"/>
  <c r="EA209" i="14"/>
  <c r="EA206" i="14"/>
  <c r="EA203" i="14"/>
  <c r="EA202" i="14"/>
  <c r="EA201" i="14"/>
  <c r="EA198" i="14"/>
  <c r="EA195" i="14"/>
  <c r="EA192" i="14"/>
  <c r="EA191" i="14"/>
  <c r="EA190" i="14"/>
  <c r="EA187" i="14"/>
  <c r="EA184" i="14"/>
  <c r="EA181" i="14"/>
  <c r="EA180" i="14"/>
  <c r="EA179" i="14"/>
  <c r="EA176" i="14"/>
  <c r="EA173" i="14"/>
  <c r="EA170" i="14"/>
  <c r="EA169" i="14"/>
  <c r="EA168" i="14"/>
  <c r="EA165" i="14"/>
  <c r="EA162" i="14"/>
  <c r="EA152" i="14"/>
  <c r="EA151" i="14"/>
  <c r="EA150" i="14"/>
  <c r="EA149" i="14"/>
  <c r="EA148" i="14"/>
  <c r="EA145" i="14"/>
  <c r="EA144" i="14"/>
  <c r="EA143" i="14"/>
  <c r="EA142" i="14"/>
  <c r="EA141" i="14"/>
  <c r="EA138" i="14"/>
  <c r="EA137" i="14"/>
  <c r="EA127" i="14"/>
  <c r="EA126" i="14"/>
  <c r="EA125" i="14"/>
  <c r="EA124" i="14"/>
  <c r="EA123" i="14"/>
  <c r="EA120" i="14"/>
  <c r="EA119" i="14"/>
  <c r="EA118" i="14"/>
  <c r="EA117" i="14"/>
  <c r="EA116" i="14"/>
  <c r="EA113" i="14"/>
  <c r="EA112" i="14"/>
  <c r="EA111" i="14"/>
  <c r="EA110" i="14"/>
  <c r="EA109" i="14"/>
  <c r="EA106" i="14"/>
  <c r="EA105" i="14"/>
  <c r="EA104" i="14"/>
  <c r="EA101" i="14"/>
  <c r="EA98" i="14"/>
  <c r="EA95" i="14"/>
  <c r="EA94" i="14"/>
  <c r="EA93" i="14"/>
  <c r="EA90" i="14"/>
  <c r="EA87" i="14"/>
  <c r="EA84" i="14"/>
  <c r="EA83" i="14"/>
  <c r="EA82" i="14"/>
  <c r="EA79" i="14"/>
  <c r="EA76" i="14"/>
  <c r="EA73" i="14"/>
  <c r="EA72" i="14"/>
  <c r="EA71" i="14"/>
  <c r="EA68" i="14"/>
  <c r="EA65" i="14"/>
  <c r="EA62" i="14"/>
  <c r="EA61" i="14"/>
  <c r="EA60" i="14"/>
  <c r="EA57" i="14"/>
  <c r="EA54" i="14"/>
  <c r="EA51" i="14"/>
  <c r="EA50" i="14"/>
  <c r="EA49" i="14"/>
  <c r="EA46" i="14"/>
  <c r="EA43" i="14"/>
  <c r="EA40" i="14"/>
  <c r="EA39" i="14"/>
  <c r="EA38" i="14"/>
  <c r="EA35" i="14"/>
  <c r="EA32" i="14"/>
  <c r="EA29" i="14"/>
  <c r="EA28" i="14"/>
  <c r="EA27" i="14"/>
  <c r="EA24" i="14"/>
  <c r="EA21" i="14"/>
  <c r="EA18" i="14"/>
  <c r="EA17" i="14"/>
  <c r="EA16" i="14"/>
  <c r="EA13" i="14"/>
  <c r="EA14" i="14" s="1"/>
  <c r="EA10" i="14"/>
  <c r="EA214" i="13"/>
  <c r="EA213" i="13"/>
  <c r="EA212" i="13"/>
  <c r="EA209" i="13"/>
  <c r="EA206" i="13"/>
  <c r="EA203" i="13"/>
  <c r="EA202" i="13"/>
  <c r="EA201" i="13"/>
  <c r="EA198" i="13"/>
  <c r="EA195" i="13"/>
  <c r="EA192" i="13"/>
  <c r="EA191" i="13"/>
  <c r="EA190" i="13"/>
  <c r="EA187" i="13"/>
  <c r="EA184" i="13"/>
  <c r="EA181" i="13"/>
  <c r="EA180" i="13"/>
  <c r="EA179" i="13"/>
  <c r="EA176" i="13"/>
  <c r="EA173" i="13"/>
  <c r="EA170" i="13"/>
  <c r="EA169" i="13"/>
  <c r="EA168" i="13"/>
  <c r="EA165" i="13"/>
  <c r="EA162" i="13"/>
  <c r="EA158" i="13"/>
  <c r="EA152" i="13"/>
  <c r="EA151" i="13"/>
  <c r="EA150" i="13"/>
  <c r="EA149" i="13"/>
  <c r="EA148" i="13"/>
  <c r="EA145" i="13"/>
  <c r="EA144" i="13"/>
  <c r="EA143" i="13"/>
  <c r="EA142" i="13"/>
  <c r="EA141" i="13"/>
  <c r="EA138" i="13"/>
  <c r="EA137" i="13"/>
  <c r="EA136" i="13"/>
  <c r="EA133" i="13"/>
  <c r="EA130" i="13"/>
  <c r="EA127" i="13"/>
  <c r="EA126" i="13"/>
  <c r="EA125" i="13"/>
  <c r="EA124" i="13"/>
  <c r="EA123" i="13"/>
  <c r="EA120" i="13"/>
  <c r="EA117" i="13"/>
  <c r="EA113" i="13"/>
  <c r="EA112" i="13"/>
  <c r="EA111" i="13"/>
  <c r="EA110" i="13"/>
  <c r="EA109" i="13"/>
  <c r="EA106" i="13"/>
  <c r="EA105" i="13"/>
  <c r="EA104" i="13"/>
  <c r="EA101" i="13"/>
  <c r="EA98" i="13"/>
  <c r="EA95" i="13"/>
  <c r="EA94" i="13"/>
  <c r="EA93" i="13"/>
  <c r="EA90" i="13"/>
  <c r="EA87" i="13"/>
  <c r="EA84" i="13"/>
  <c r="EA83" i="13"/>
  <c r="EA82" i="13"/>
  <c r="EA79" i="13"/>
  <c r="EA76" i="13"/>
  <c r="EA73" i="13"/>
  <c r="EA72" i="13"/>
  <c r="EA71" i="13"/>
  <c r="EA68" i="13"/>
  <c r="EA65" i="13"/>
  <c r="EA62" i="13"/>
  <c r="EA61" i="13"/>
  <c r="EA60" i="13"/>
  <c r="EA57" i="13"/>
  <c r="EA54" i="13"/>
  <c r="EA51" i="13"/>
  <c r="EA50" i="13"/>
  <c r="EA49" i="13"/>
  <c r="EA46" i="13"/>
  <c r="EA43" i="13"/>
  <c r="EA40" i="13"/>
  <c r="EA39" i="13"/>
  <c r="EA38" i="13"/>
  <c r="EA35" i="13"/>
  <c r="EA32" i="13"/>
  <c r="EA29" i="13"/>
  <c r="EA28" i="13"/>
  <c r="EA27" i="13"/>
  <c r="EA21" i="13"/>
  <c r="EA18" i="13"/>
  <c r="EA17" i="13"/>
  <c r="EA16" i="13"/>
  <c r="EA13" i="13"/>
  <c r="EA10" i="13"/>
  <c r="EA11" i="13"/>
  <c r="EA193" i="15" l="1"/>
  <c r="EA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A158" i="15"/>
  <c r="EA133" i="15"/>
  <c r="CL41" i="11"/>
  <c r="CL204" i="11"/>
  <c r="CL19" i="15"/>
  <c r="CL107" i="15"/>
  <c r="CL171" i="15"/>
  <c r="CL85" i="14"/>
  <c r="CL153" i="14"/>
  <c r="CL63" i="13"/>
  <c r="CL139" i="13"/>
  <c r="CL153" i="11"/>
  <c r="EA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A130" i="14"/>
  <c r="EA138" i="15"/>
  <c r="CL30" i="11"/>
  <c r="CL182" i="11"/>
  <c r="CL96" i="15"/>
  <c r="CL146" i="15"/>
  <c r="CL74" i="14"/>
  <c r="CL146" i="14"/>
  <c r="CL52" i="13"/>
  <c r="CL215" i="13"/>
  <c r="EA188" i="14"/>
  <c r="EA188" i="15"/>
  <c r="EA185" i="15"/>
  <c r="EA185" i="14"/>
  <c r="EA155" i="14"/>
  <c r="EA133" i="14"/>
  <c r="EA136" i="14"/>
  <c r="EA156" i="14"/>
  <c r="EA12" i="13"/>
  <c r="EA19" i="13"/>
  <c r="EA30" i="13"/>
  <c r="EA41" i="13"/>
  <c r="EA52" i="13"/>
  <c r="EA63" i="13"/>
  <c r="EA74" i="13"/>
  <c r="EA85" i="13"/>
  <c r="EA96" i="13"/>
  <c r="EA107" i="13"/>
  <c r="EA114" i="13"/>
  <c r="EA121" i="13"/>
  <c r="EA128" i="13"/>
  <c r="EA139" i="13"/>
  <c r="EA146" i="13"/>
  <c r="EA153" i="13"/>
  <c r="EA160" i="13"/>
  <c r="EA171" i="13"/>
  <c r="EA182" i="13"/>
  <c r="EA193" i="13"/>
  <c r="EA204" i="13"/>
  <c r="EA215" i="13"/>
  <c r="EA214" i="11"/>
  <c r="EA213" i="11"/>
  <c r="EA212" i="11"/>
  <c r="EA209" i="11"/>
  <c r="EA206" i="11"/>
  <c r="EA203" i="11"/>
  <c r="EA202" i="11"/>
  <c r="EA201" i="11"/>
  <c r="EA198" i="11"/>
  <c r="EA195" i="11"/>
  <c r="EA192" i="11"/>
  <c r="EA191" i="11"/>
  <c r="EA190" i="11"/>
  <c r="EA187" i="11"/>
  <c r="EA184" i="11"/>
  <c r="EA181" i="11"/>
  <c r="EA176" i="11"/>
  <c r="EA188" i="11"/>
  <c r="EA14" i="11"/>
  <c r="EA188" i="13"/>
  <c r="EA14" i="13"/>
  <c r="EA185" i="13"/>
  <c r="EA186" i="13" l="1"/>
  <c r="EA15" i="13"/>
  <c r="EA189" i="13"/>
  <c r="EA155" i="15"/>
  <c r="EA193" i="11"/>
  <c r="EA186" i="11"/>
  <c r="EA189" i="11"/>
  <c r="EA180" i="11"/>
  <c r="EA179" i="11"/>
  <c r="EA173" i="11"/>
  <c r="EA170" i="11"/>
  <c r="EA169" i="11"/>
  <c r="EA168" i="11"/>
  <c r="EA165" i="11"/>
  <c r="EA162" i="11"/>
  <c r="EA159" i="11"/>
  <c r="EA158" i="11"/>
  <c r="EA157" i="11"/>
  <c r="EA156" i="11"/>
  <c r="EA155" i="11"/>
  <c r="EA152" i="11"/>
  <c r="EA151" i="11"/>
  <c r="EA150" i="11"/>
  <c r="EA149" i="11"/>
  <c r="EA148" i="11"/>
  <c r="EA145" i="11"/>
  <c r="EA144" i="11"/>
  <c r="EA143" i="11"/>
  <c r="EA142" i="11"/>
  <c r="EA141" i="11"/>
  <c r="EA138" i="11"/>
  <c r="EA137" i="11"/>
  <c r="EA136" i="11"/>
  <c r="EA133" i="11"/>
  <c r="EA130" i="11"/>
  <c r="EA127" i="11"/>
  <c r="EA126" i="11"/>
  <c r="EA125" i="11"/>
  <c r="EA124" i="11"/>
  <c r="EA123" i="11"/>
  <c r="EA113" i="11"/>
  <c r="EA112" i="11"/>
  <c r="EA111" i="11"/>
  <c r="EA110" i="11"/>
  <c r="EA109" i="11"/>
  <c r="EA106" i="11"/>
  <c r="EA105" i="11"/>
  <c r="EA104" i="11"/>
  <c r="EA101" i="11"/>
  <c r="EA98" i="11"/>
  <c r="EA95" i="11"/>
  <c r="EA94" i="11"/>
  <c r="EA93" i="11"/>
  <c r="EA90" i="11"/>
  <c r="EA87" i="11"/>
  <c r="EA84" i="11"/>
  <c r="EA83" i="11"/>
  <c r="EA82" i="11"/>
  <c r="EA79" i="11"/>
  <c r="EA76" i="11"/>
  <c r="EA73" i="11"/>
  <c r="EA72" i="11"/>
  <c r="EA71" i="11"/>
  <c r="EA68" i="11"/>
  <c r="EA65" i="11"/>
  <c r="EA62" i="11"/>
  <c r="EA61" i="11"/>
  <c r="EA60" i="11"/>
  <c r="EA57" i="11"/>
  <c r="EA54" i="11"/>
  <c r="EA51" i="11"/>
  <c r="EA50" i="11"/>
  <c r="EA49" i="11"/>
  <c r="EA46" i="11"/>
  <c r="EA43" i="11"/>
  <c r="EA40" i="11"/>
  <c r="EA39" i="11"/>
  <c r="EA38" i="11"/>
  <c r="EA35" i="11"/>
  <c r="EA32" i="11"/>
  <c r="EA29" i="11"/>
  <c r="EA28" i="11"/>
  <c r="EA27" i="11"/>
  <c r="EA24" i="11"/>
  <c r="EA21" i="11"/>
  <c r="EA18" i="11"/>
  <c r="EA17" i="11"/>
  <c r="EA16" i="11"/>
  <c r="EA13" i="11"/>
  <c r="EA10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A120" i="11"/>
  <c r="EA119" i="11"/>
  <c r="EA118" i="11"/>
  <c r="EA117" i="11"/>
  <c r="EA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A146" i="14"/>
  <c r="EA114" i="14"/>
  <c r="AA160" i="15"/>
  <c r="EA153" i="14"/>
  <c r="EA128" i="14"/>
  <c r="EA121" i="14"/>
  <c r="EA128" i="15"/>
  <c r="EA114" i="15"/>
  <c r="EA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A11" i="15"/>
  <c r="EA14" i="15" l="1"/>
  <c r="EA19" i="15"/>
  <c r="EA131" i="15" l="1"/>
  <c r="EA134" i="15" l="1"/>
  <c r="EA146" i="15"/>
  <c r="EA153" i="15"/>
  <c r="EA139" i="15" l="1"/>
  <c r="EA160" i="15"/>
  <c r="EA182" i="15" l="1"/>
  <c r="G2" i="26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A128" i="11"/>
  <c r="EA121" i="11"/>
  <c r="EA114" i="11"/>
  <c r="EA19" i="11" l="1"/>
  <c r="EA139" i="11"/>
  <c r="EA182" i="11"/>
  <c r="EA12" i="11"/>
  <c r="EA15" i="11"/>
  <c r="EA153" i="11"/>
  <c r="EA146" i="11"/>
  <c r="Y196" i="13"/>
  <c r="AA222" i="11" l="1"/>
  <c r="AA219" i="11"/>
  <c r="EA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A19" i="14" l="1"/>
  <c r="EA182" i="14"/>
  <c r="EA11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A131" i="14" l="1"/>
  <c r="EA139" i="14"/>
  <c r="AA222" i="13"/>
  <c r="AA219" i="13"/>
  <c r="AA221" i="14"/>
  <c r="AA218" i="14"/>
  <c r="AA221" i="15"/>
  <c r="AA218" i="15"/>
  <c r="EA134" i="14"/>
  <c r="Z219" i="15"/>
  <c r="Z134" i="14"/>
  <c r="Z222" i="14"/>
  <c r="Z131" i="14"/>
  <c r="Z219" i="14"/>
  <c r="EA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21" i="14" l="1"/>
  <c r="Z218" i="15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4" l="1"/>
  <c r="Y218" i="15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0" i="15" l="1"/>
  <c r="BV225" i="15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A23" i="15"/>
  <c r="EA26" i="15"/>
  <c r="EA23" i="14"/>
  <c r="EA26" i="14"/>
  <c r="EA25" i="13"/>
  <c r="EA22" i="13"/>
  <c r="EA23" i="13" l="1"/>
  <c r="EA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A37" i="15"/>
  <c r="EA36" i="13"/>
  <c r="EA33" i="13"/>
  <c r="EA34" i="15"/>
  <c r="EA37" i="14"/>
  <c r="EA25" i="11"/>
  <c r="EA22" i="11"/>
  <c r="EA34" i="14"/>
  <c r="EA34" i="13" l="1"/>
  <c r="EA37" i="13"/>
  <c r="EA30" i="14"/>
  <c r="EA22" i="14"/>
  <c r="EA25" i="14"/>
  <c r="EA22" i="15"/>
  <c r="EA30" i="15"/>
  <c r="EA26" i="11"/>
  <c r="EA25" i="15"/>
  <c r="EA23" i="11"/>
  <c r="EA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A45" i="14"/>
  <c r="EA48" i="14"/>
  <c r="EA33" i="11"/>
  <c r="EA45" i="15"/>
  <c r="EA48" i="15"/>
  <c r="EA36" i="11"/>
  <c r="EA47" i="13"/>
  <c r="EA48" i="13" l="1"/>
  <c r="EA36" i="14"/>
  <c r="EA33" i="15"/>
  <c r="EA41" i="15"/>
  <c r="EA41" i="14"/>
  <c r="EA33" i="14"/>
  <c r="EA36" i="15"/>
  <c r="EA37" i="11"/>
  <c r="EA41" i="11"/>
  <c r="EA34" i="11"/>
  <c r="A53" i="13"/>
  <c r="A53" i="15"/>
  <c r="A53" i="14"/>
  <c r="A53" i="11"/>
  <c r="EA56" i="14"/>
  <c r="EA56" i="15"/>
  <c r="EA59" i="14"/>
  <c r="EA47" i="11"/>
  <c r="EA44" i="13"/>
  <c r="EA44" i="11"/>
  <c r="EA59" i="15"/>
  <c r="EA55" i="13"/>
  <c r="EA45" i="13" l="1"/>
  <c r="EA56" i="13"/>
  <c r="EA44" i="15"/>
  <c r="EA52" i="15"/>
  <c r="EA47" i="15"/>
  <c r="EA52" i="14"/>
  <c r="EA44" i="14"/>
  <c r="EA45" i="11"/>
  <c r="EA52" i="11"/>
  <c r="EA48" i="11"/>
  <c r="EA47" i="14"/>
  <c r="A64" i="13"/>
  <c r="A64" i="15"/>
  <c r="A64" i="14"/>
  <c r="A64" i="11"/>
  <c r="EA67" i="15"/>
  <c r="EA58" i="13"/>
  <c r="EA67" i="14"/>
  <c r="EA55" i="11"/>
  <c r="EA70" i="15"/>
  <c r="EA69" i="13"/>
  <c r="EA58" i="11"/>
  <c r="EA70" i="14"/>
  <c r="EA59" i="13" l="1"/>
  <c r="EA70" i="13"/>
  <c r="EA58" i="15"/>
  <c r="EA58" i="14"/>
  <c r="EA63" i="11"/>
  <c r="EA56" i="11"/>
  <c r="EA55" i="15"/>
  <c r="EA63" i="15"/>
  <c r="EA59" i="11"/>
  <c r="EA63" i="14"/>
  <c r="EA55" i="14"/>
  <c r="A75" i="13"/>
  <c r="A75" i="15"/>
  <c r="A75" i="14"/>
  <c r="A75" i="11"/>
  <c r="EA78" i="15"/>
  <c r="EA78" i="14"/>
  <c r="EA66" i="13"/>
  <c r="EA81" i="14"/>
  <c r="EA81" i="15"/>
  <c r="EA80" i="13"/>
  <c r="EA69" i="11"/>
  <c r="EA66" i="11"/>
  <c r="EA67" i="13" l="1"/>
  <c r="EA81" i="13"/>
  <c r="EA74" i="11"/>
  <c r="EA67" i="11"/>
  <c r="EA66" i="15"/>
  <c r="EA74" i="15"/>
  <c r="EA69" i="14"/>
  <c r="EA69" i="15"/>
  <c r="EA70" i="11"/>
  <c r="EA74" i="14"/>
  <c r="EA66" i="14"/>
  <c r="A86" i="13"/>
  <c r="A86" i="15"/>
  <c r="A86" i="14"/>
  <c r="A86" i="11"/>
  <c r="C139" i="11"/>
  <c r="C121" i="11"/>
  <c r="BU130" i="11"/>
  <c r="BU139" i="11" s="1"/>
  <c r="EA89" i="14"/>
  <c r="EA89" i="15"/>
  <c r="EA80" i="11"/>
  <c r="EA91" i="13"/>
  <c r="EA77" i="11"/>
  <c r="EA77" i="13"/>
  <c r="EA92" i="14"/>
  <c r="EA92" i="15"/>
  <c r="EA78" i="13" l="1"/>
  <c r="EA92" i="13"/>
  <c r="EA80" i="14"/>
  <c r="EA77" i="14"/>
  <c r="EA85" i="14"/>
  <c r="EA77" i="15"/>
  <c r="EA85" i="15"/>
  <c r="EA85" i="11"/>
  <c r="EA78" i="11"/>
  <c r="EA81" i="11"/>
  <c r="EA80" i="15"/>
  <c r="A97" i="13"/>
  <c r="A97" i="15"/>
  <c r="A97" i="14"/>
  <c r="A97" i="11"/>
  <c r="BU116" i="11"/>
  <c r="BU121" i="11" s="1"/>
  <c r="EA100" i="15"/>
  <c r="EA100" i="14"/>
  <c r="EA103" i="14"/>
  <c r="EA102" i="13"/>
  <c r="EA103" i="15"/>
  <c r="EA91" i="11"/>
  <c r="EA88" i="11"/>
  <c r="EA88" i="13"/>
  <c r="EA89" i="13" l="1"/>
  <c r="EA103" i="13"/>
  <c r="EA89" i="11"/>
  <c r="EA96" i="11"/>
  <c r="EA91" i="14"/>
  <c r="EA96" i="14"/>
  <c r="EA88" i="14"/>
  <c r="EA91" i="15"/>
  <c r="EA88" i="15"/>
  <c r="EA96" i="15"/>
  <c r="EA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A102" i="11"/>
  <c r="EA99" i="11"/>
  <c r="EA134" i="13"/>
  <c r="EA99" i="13"/>
  <c r="EA100" i="13" l="1"/>
  <c r="EA135" i="13"/>
  <c r="EA103" i="11"/>
  <c r="EA102" i="15"/>
  <c r="EA99" i="15"/>
  <c r="EA107" i="15"/>
  <c r="EA102" i="14"/>
  <c r="EA100" i="11"/>
  <c r="EA107" i="11"/>
  <c r="EA99" i="14"/>
  <c r="EA107" i="14"/>
  <c r="A140" i="13"/>
  <c r="A115" i="15"/>
  <c r="A115" i="14"/>
  <c r="A140" i="11"/>
  <c r="EA131" i="13"/>
  <c r="EA131" i="11"/>
  <c r="EA134" i="11"/>
  <c r="EA132" i="13" l="1"/>
  <c r="EA135" i="11"/>
  <c r="EA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A163" i="13"/>
  <c r="EA164" i="13" l="1"/>
  <c r="A172" i="13"/>
  <c r="A147" i="15"/>
  <c r="A147" i="14"/>
  <c r="A172" i="11"/>
  <c r="EA177" i="13"/>
  <c r="EA163" i="11"/>
  <c r="EA177" i="11"/>
  <c r="EA174" i="11"/>
  <c r="EA166" i="13"/>
  <c r="EA174" i="13"/>
  <c r="EA166" i="11"/>
  <c r="EA167" i="13" l="1"/>
  <c r="EA175" i="13"/>
  <c r="EA178" i="13"/>
  <c r="EA171" i="11"/>
  <c r="EA164" i="11"/>
  <c r="EA167" i="11"/>
  <c r="A194" i="13"/>
  <c r="A154" i="15"/>
  <c r="A161" i="15" s="1"/>
  <c r="A154" i="14"/>
  <c r="A194" i="11"/>
  <c r="EA164" i="15"/>
  <c r="EA167" i="15"/>
  <c r="EA199" i="13"/>
  <c r="EA178" i="11" l="1"/>
  <c r="Z167" i="15"/>
  <c r="Z166" i="15" s="1"/>
  <c r="EA175" i="11"/>
  <c r="EA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A175" i="15"/>
  <c r="EA199" i="11"/>
  <c r="EA167" i="14"/>
  <c r="EA196" i="11"/>
  <c r="EA178" i="15"/>
  <c r="EA196" i="13"/>
  <c r="EA210" i="13"/>
  <c r="EA164" i="14"/>
  <c r="EA177" i="15" l="1"/>
  <c r="EA197" i="13"/>
  <c r="EA211" i="13"/>
  <c r="Z164" i="15"/>
  <c r="Z163" i="15" s="1"/>
  <c r="EA200" i="11"/>
  <c r="EA166" i="15"/>
  <c r="EA204" i="11"/>
  <c r="EA197" i="11"/>
  <c r="EA163" i="15"/>
  <c r="EA171" i="15"/>
  <c r="A216" i="13"/>
  <c r="A194" i="15"/>
  <c r="A172" i="14"/>
  <c r="BU155" i="13"/>
  <c r="BU160" i="13" s="1"/>
  <c r="BU130" i="13"/>
  <c r="BU139" i="13" s="1"/>
  <c r="EA210" i="11"/>
  <c r="EA197" i="15"/>
  <c r="EA207" i="13"/>
  <c r="EA200" i="15"/>
  <c r="EA175" i="14"/>
  <c r="EA207" i="11"/>
  <c r="EA178" i="14"/>
  <c r="EA174" i="15" l="1"/>
  <c r="EA208" i="13"/>
  <c r="EA177" i="14"/>
  <c r="EA174" i="14"/>
  <c r="EA171" i="14"/>
  <c r="EA211" i="11"/>
  <c r="EA166" i="14"/>
  <c r="EA215" i="11"/>
  <c r="EA208" i="11"/>
  <c r="A205" i="15"/>
  <c r="A194" i="14"/>
  <c r="EA208" i="15"/>
  <c r="EA197" i="14"/>
  <c r="EA200" i="14"/>
  <c r="EA211" i="15"/>
  <c r="EA210" i="15" l="1"/>
  <c r="A216" i="15"/>
  <c r="EA196" i="15"/>
  <c r="EA204" i="15"/>
  <c r="EA199" i="15"/>
  <c r="A205" i="14"/>
  <c r="EA211" i="14"/>
  <c r="EA208" i="14"/>
  <c r="A216" i="14" l="1"/>
  <c r="EA207" i="15"/>
  <c r="EA215" i="15"/>
  <c r="EA199" i="14"/>
  <c r="EA204" i="14"/>
  <c r="EA196" i="14"/>
  <c r="EA163" i="14"/>
  <c r="Z163" i="14"/>
  <c r="EA210" i="14" l="1"/>
  <c r="EA215" i="14"/>
  <c r="EA207" i="14"/>
  <c r="CN226" i="15" l="1"/>
  <c r="CN226" i="15" a="1"/>
  <c r="CP226" i="15"/>
  <c r="CP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<sst xmlns="http://schemas.openxmlformats.org/spreadsheetml/2006/main" count="2904" uniqueCount="251">
  <si>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</si>
  <si>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</si>
  <si>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</si>
  <si>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</si>
  <si>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</si>
  <si>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</si>
  <si>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</si>
  <si>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</si>
  <si>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</si>
  <si>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</si>
  <si>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</si>
  <si>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</si>
  <si>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</si>
  <si>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</si>
  <si>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</si>
  <si>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</si>
  <si>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</si>
  <si>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</si>
  <si>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</si>
  <si>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</si>
  <si>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</si>
  <si>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</si>
  <si>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</si>
  <si>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</si>
  <si>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</si>
  <si>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</si>
  <si>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</si>
  <si>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</si>
  <si>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</si>
  <si>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</si>
  <si>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</si>
  <si>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</si>
  <si>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</si>
  <si>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</si>
  <si>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</si>
  <si>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</si>
  <si>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</si>
  <si>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</si>
  <si>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</si>
  <si>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</si>
  <si>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</si>
  <si>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</si>
  <si>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</si>
  <si>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</si>
  <si>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</si>
  <si>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</si>
  <si>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</si>
  <si>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</si>
  <si>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</si>
  <si>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</si>
  <si>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</si>
  <si>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</si>
  <si>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</si>
  <si>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</si>
  <si>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</si>
  <si>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</si>
  <si>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</si>
  <si>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</si>
  <si>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</si>
  <si>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</si>
  <si>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</si>
  <si>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</si>
  <si>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</si>
  <si>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</si>
  <si>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</si>
  <si>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</si>
  <si>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</si>
  <si>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</si>
  <si>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</si>
  <si>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</si>
  <si>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</si>
  <si>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</si>
  <si>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</si>
  <si>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</si>
  <si>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</si>
  <si>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</si>
  <si>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</si>
  <si>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</si>
  <si>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</si>
  <si>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</si>
  <si>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</si>
  <si>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</si>
  <si>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</si>
  <si>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</si>
  <si>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</si>
  <si>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</si>
  <si>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</si>
  <si>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</si>
  <si>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</si>
  <si>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</si>
  <si>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</si>
  <si>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</si>
  <si>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</si>
  <si>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</si>
  <si>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</si>
  <si>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</si>
  <si>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</si>
  <si>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</si>
  <si>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</si>
  <si>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</si>
  <si>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</si>
  <si>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</si>
  <si>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</si>
  <si>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</si>
  <si>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</si>
  <si>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</si>
  <si>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</si>
  <si>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</si>
  <si>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</si>
  <si>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</si>
  <si>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</si>
  <si>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</si>
  <si>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</si>
  <si>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</si>
  <si>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</si>
  <si>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</si>
  <si>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</si>
  <si>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</si>
  <si>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</si>
  <si>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</si>
  <si>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</si>
  <si>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</si>
  <si>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</si>
  <si>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</si>
  <si>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</si>
  <si>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</si>
  <si>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</si>
  <si>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</si>
  <si>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</si>
  <si>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</si>
  <si>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</si>
  <si>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</si>
  <si>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</si>
  <si>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</si>
  <si>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</si>
  <si>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</si>
  <si>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</si>
  <si>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</si>
  <si>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</si>
  <si>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</si>
  <si>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</si>
  <si>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</si>
  <si>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</si>
  <si>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</si>
  <si>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</si>
  <si>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</si>
  <si>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</si>
  <si>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</si>
  <si>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</si>
  <si>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</si>
  <si>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</si>
  <si>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</si>
  <si>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</si>
  <si>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</si>
  <si>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</si>
  <si>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</si>
  <si>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</si>
  <si>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</si>
  <si>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</si>
  <si>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</si>
  <si>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</si>
  <si>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</si>
  <si>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</si>
  <si>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</si>
  <si>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</si>
  <si>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</si>
  <si>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</si>
  <si>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</si>
  <si>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</si>
  <si>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</si>
  <si>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</si>
  <si>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</si>
  <si>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</si>
  <si>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</si>
  <si>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</si>
  <si>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</si>
  <si>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</si>
  <si>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</si>
  <si>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</si>
  <si>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</si>
  <si>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</si>
  <si>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</si>
  <si>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</si>
  <si>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</si>
  <si>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</si>
  <si>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</si>
  <si>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</si>
  <si>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</si>
  <si>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</si>
  <si>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</si>
  <si>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</si>
  <si>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</si>
  <si>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</si>
  <si>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</si>
  <si>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</si>
  <si>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</si>
  <si>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</si>
  <si>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</si>
  <si>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</si>
  <si>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</si>
  <si>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</si>
  <si>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</si>
  <si>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</si>
  <si>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</si>
  <si>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</si>
  <si>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</si>
  <si>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</si>
  <si>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</si>
  <si>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</si>
  <si>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</si>
  <si>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</si>
  <si>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</si>
  <si>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</si>
  <si>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</si>
  <si>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</si>
  <si>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</si>
  <si>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</si>
  <si>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</si>
  <si>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</si>
  <si>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</si>
  <si>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</si>
  <si>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</si>
  <si>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</si>
  <si>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</si>
  <si>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</si>
  <si>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</si>
  <si>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</si>
  <si>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 24-25</t>
  </si>
  <si>
    <t>April</t>
  </si>
  <si>
    <t>June</t>
  </si>
  <si>
    <t>NA</t>
  </si>
  <si>
    <t>DT_FILE</t>
  </si>
  <si>
    <t>3-Small C&amp;I</t>
  </si>
  <si>
    <t>Low Income Residential-ESCO</t>
  </si>
  <si>
    <t>Residential-ESCO</t>
  </si>
  <si>
    <t>Grand Total</t>
  </si>
  <si>
    <t>May 24-25</t>
  </si>
  <si>
    <t>June 24-25</t>
  </si>
  <si>
    <t>April 24-25</t>
  </si>
  <si>
    <t xml:space="preserve">July </t>
  </si>
  <si>
    <t>July 24-25</t>
  </si>
  <si>
    <t>August</t>
  </si>
  <si>
    <t>September</t>
  </si>
  <si>
    <t>October</t>
  </si>
  <si>
    <t>Aug 24-25</t>
  </si>
  <si>
    <t xml:space="preserve">Sept 24-25 </t>
  </si>
  <si>
    <t>November</t>
  </si>
  <si>
    <t>(blank)</t>
  </si>
  <si>
    <t>Oct 23-24</t>
  </si>
  <si>
    <t>Nov 23-24</t>
  </si>
  <si>
    <t>Monthly filing for November 2024 with Supply data for NCLC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</si>
</sst>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hair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8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0" xfId="0" applyNumberForma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0" borderId="74" xfId="0" applyNumberFormat="1" applyFont="1" applyBorder="1"/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2" fillId="0" borderId="95" xfId="0" applyNumberFormat="1" applyFont="1" applyBorder="1"/>
    <xf numFmtId="38" fontId="4" fillId="3" borderId="92" xfId="0" applyNumberFormat="1" applyFont="1" applyFill="1" applyBorder="1"/>
    <xf numFmtId="38" fontId="4" fillId="0" borderId="96" xfId="0" applyNumberFormat="1" applyFont="1" applyBorder="1"/>
    <xf numFmtId="38" fontId="2" fillId="0" borderId="96" xfId="0" applyNumberFormat="1" applyFont="1" applyBorder="1"/>
    <xf numFmtId="38" fontId="4" fillId="3" borderId="96" xfId="0" applyNumberFormat="1" applyFont="1" applyFill="1" applyBorder="1"/>
    <xf numFmtId="6" fontId="4" fillId="3" borderId="92" xfId="0" applyNumberFormat="1" applyFont="1" applyFill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6" fontId="4" fillId="3" borderId="96" xfId="0" applyNumberFormat="1" applyFont="1" applyFill="1" applyBorder="1"/>
    <xf numFmtId="6" fontId="2" fillId="0" borderId="95" xfId="0" applyNumberFormat="1" applyFont="1" applyBorder="1"/>
    <xf numFmtId="38" fontId="4" fillId="0" borderId="96" xfId="0" applyNumberFormat="1" applyFont="1" applyBorder="1" applyAlignment="1">
      <alignment horizontal="center"/>
    </xf>
    <xf numFmtId="6" fontId="4" fillId="0" borderId="97" xfId="0" applyNumberFormat="1" applyFont="1" applyBorder="1" applyAlignment="1">
      <alignment horizontal="center"/>
    </xf>
    <xf numFmtId="6" fontId="2" fillId="0" borderId="97" xfId="0" applyNumberFormat="1" applyFont="1" applyBorder="1"/>
    <xf numFmtId="6" fontId="4" fillId="0" borderId="97" xfId="0" applyNumberFormat="1" applyFont="1" applyBorder="1"/>
    <xf numFmtId="38" fontId="4" fillId="0" borderId="97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98" xfId="0" applyNumberFormat="1" applyFont="1" applyBorder="1"/>
    <xf numFmtId="166" fontId="0" fillId="0" borderId="92" xfId="0" applyNumberFormat="1" applyBorder="1"/>
    <xf numFmtId="166" fontId="1" fillId="0" borderId="98" xfId="0" applyNumberFormat="1" applyFont="1" applyBorder="1"/>
    <xf numFmtId="38" fontId="4" fillId="3" borderId="100" xfId="0" applyNumberFormat="1" applyFont="1" applyFill="1" applyBorder="1"/>
    <xf numFmtId="6" fontId="4" fillId="0" borderId="101" xfId="0" applyNumberFormat="1" applyFont="1" applyBorder="1"/>
    <xf numFmtId="0" fontId="0" fillId="0" borderId="102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4" fontId="1" fillId="0" borderId="0" xfId="0" applyNumberFormat="1" applyFont="1"/>
    <xf numFmtId="0" fontId="4" fillId="0" borderId="61" xfId="0" applyFont="1" applyBorder="1" applyAlignment="1">
      <alignment horizontal="left" vertical="center"/>
    </xf>
    <xf numFmtId="0" fontId="4" fillId="0" borderId="61" xfId="0" applyFont="1" applyBorder="1" applyAlignment="1">
      <alignment horizontal="left"/>
    </xf>
    <xf numFmtId="0" fontId="4" fillId="0" borderId="61" xfId="0" applyFont="1" applyBorder="1"/>
    <xf numFmtId="0" fontId="7" fillId="0" borderId="103" xfId="0" applyFont="1" applyBorder="1" applyAlignment="1" applyProtection="1">
      <alignment horizontal="center" vertical="center"/>
      <protection locked="0"/>
    </xf>
    <xf numFmtId="6" fontId="4" fillId="0" borderId="33" xfId="0" applyNumberFormat="1" applyFont="1" applyBorder="1"/>
    <xf numFmtId="6" fontId="2" fillId="0" borderId="33" xfId="0" applyNumberFormat="1" applyFont="1" applyBorder="1"/>
    <xf numFmtId="0" fontId="0" fillId="0" borderId="61" xfId="0" applyBorder="1"/>
    <xf numFmtId="0" fontId="0" fillId="5" borderId="0" xfId="0" applyFill="1"/>
    <xf numFmtId="6" fontId="4" fillId="0" borderId="104" xfId="0" applyNumberFormat="1" applyFont="1" applyBorder="1"/>
    <xf numFmtId="6" fontId="2" fillId="0" borderId="104" xfId="0" applyNumberFormat="1" applyFont="1" applyBorder="1"/>
    <xf numFmtId="38" fontId="2" fillId="0" borderId="105" xfId="0" applyNumberFormat="1" applyFont="1" applyBorder="1"/>
    <xf numFmtId="6" fontId="4" fillId="0" borderId="54" xfId="0" applyNumberFormat="1" applyFont="1" applyBorder="1"/>
    <xf numFmtId="6" fontId="2" fillId="0" borderId="54" xfId="0" applyNumberFormat="1" applyFont="1" applyBorder="1"/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99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tyles" Target="styles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theme" Target="theme/theme1.xml" Id="rId12" /><Relationship Type="http://schemas.openxmlformats.org/officeDocument/2006/relationships/customXml" Target="../customXml/item1.xml" Id="rId17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2.xml" Id="rId11" /><Relationship Type="http://schemas.openxmlformats.org/officeDocument/2006/relationships/worksheet" Target="worksheets/sheet5.xml" Id="rId5" /><Relationship Type="http://schemas.openxmlformats.org/officeDocument/2006/relationships/sheetMetadata" Target="metadata.xml" Id="rId15" /><Relationship Type="http://schemas.openxmlformats.org/officeDocument/2006/relationships/pivotCacheDefinition" Target="pivotCache/pivotCacheDefinition1.xml" Id="rId10" /><Relationship Type="http://schemas.openxmlformats.org/officeDocument/2006/relationships/customXml" Target="../customXml/item3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aredStrings" Target="sharedString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31.492807870367" createdVersion="8" refreshedVersion="8" minRefreshableVersion="3" recordCount="286" xr:uid="{D378FC62-66AC-43C0-8E3D-6F47F068DE63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14">
      <sharedItems containsNonDate="0" containsDate="1" containsString="0" containsBlank="1" minDate="2024-06-29T00:00:00" maxDate="2024-12-01T00:00:00" count="7">
        <d v="2024-11-30T00:00:00"/>
        <m/>
        <d v="2024-10-26T00:00:00" u="1"/>
        <d v="2024-09-28T00:00:00" u="1"/>
        <d v="2024-07-27T00:00:00" u="1"/>
        <d v="2024-08-31T00:00:00" u="1"/>
        <d v="2024-06-29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28287136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s v="Small C&amp;I"/>
        <m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31.493400115738" createdVersion="8" refreshedVersion="8" minRefreshableVersion="3" recordCount="114" xr:uid="{ADB06476-10E8-4661-88B7-8986DBFF602C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14">
      <sharedItems containsNonDate="0" containsDate="1" containsString="0" containsBlank="1" minDate="2024-07-27T00:00:00" maxDate="2024-12-01T00:00:00" count="6">
        <d v="2024-11-30T00:00:00"/>
        <m/>
        <d v="2024-10-26T00:00:00" u="1"/>
        <d v="2024-08-31T00:00:00" u="1"/>
        <d v="2024-09-28T00:00:00" u="1"/>
        <d v="2024-07-27T00:00:00" u="1"/>
      </sharedItems>
    </cacheField>
    <cacheField name="COMPANY" numFmtId="0">
      <sharedItems containsString="0" containsBlank="1" containsNumber="1" containsInteger="1" minValue="6" maxValue="7" count="3">
        <n v="6"/>
        <n v="7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59917954"/>
    </cacheField>
    <cacheField name="TRIM_CAT" numFmtId="0">
      <sharedItems containsBlank="1" count="11">
        <s v="Residential-ESCO"/>
        <s v="Residential-GRID"/>
        <s v="Low Income Residential-ESCO"/>
        <s v="Low Income Residential-GRID"/>
        <m/>
        <s v="Medium C&amp;I" u="1"/>
        <s v="Large C&amp;I" u="1"/>
        <s v="OTHER" u="1"/>
        <s v="Low Income Residential" u="1"/>
        <s v="Small C&amp;I" u="1"/>
        <s v="Residential" u="1"/>
      </sharedItems>
    </cacheField>
    <cacheField name="TRIM_LINE" numFmtId="0">
      <sharedItems containsString="0" containsBlank="1" containsNumber="1" containsInteger="1" minValue="1" maxValue="99" count="18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  <n v="14" u="1"/>
        <n v="1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-ESCO"/>
    <n v="10412"/>
    <x v="0"/>
    <x v="0"/>
  </r>
  <r>
    <s v="LINE 1"/>
    <x v="0"/>
    <x v="0"/>
    <s v="1-Residential-GRID"/>
    <n v="1999"/>
    <x v="1"/>
    <x v="0"/>
  </r>
  <r>
    <s v="LINE 1"/>
    <x v="0"/>
    <x v="0"/>
    <s v="2-Low Income Residential-ESCO"/>
    <n v="126"/>
    <x v="2"/>
    <x v="0"/>
  </r>
  <r>
    <s v="LINE 1"/>
    <x v="0"/>
    <x v="0"/>
    <s v="2-Low Income Residential-GRID"/>
    <n v="39"/>
    <x v="3"/>
    <x v="0"/>
  </r>
  <r>
    <s v="LINE 1"/>
    <x v="0"/>
    <x v="0"/>
    <s v="3-Small C&amp;I"/>
    <n v="10"/>
    <x v="4"/>
    <x v="0"/>
  </r>
  <r>
    <s v="LINE 1"/>
    <x v="0"/>
    <x v="1"/>
    <s v="1-Residential-ESCO"/>
    <n v="636263"/>
    <x v="0"/>
    <x v="0"/>
  </r>
  <r>
    <s v="LINE 1"/>
    <x v="0"/>
    <x v="1"/>
    <s v="1-Residential-GRID"/>
    <n v="378709"/>
    <x v="1"/>
    <x v="0"/>
  </r>
  <r>
    <s v="LINE 1"/>
    <x v="0"/>
    <x v="1"/>
    <s v="2-Low Income Residential-ESCO"/>
    <n v="97749"/>
    <x v="2"/>
    <x v="0"/>
  </r>
  <r>
    <s v="LINE 1"/>
    <x v="0"/>
    <x v="1"/>
    <s v="2-Low Income Residential-GRID"/>
    <n v="62602"/>
    <x v="3"/>
    <x v="0"/>
  </r>
  <r>
    <s v="LINE 1"/>
    <x v="0"/>
    <x v="1"/>
    <s v="3-Small C&amp;I"/>
    <n v="989"/>
    <x v="4"/>
    <x v="0"/>
  </r>
  <r>
    <s v="LINE 2"/>
    <x v="0"/>
    <x v="0"/>
    <s v="1-Residential-ESCO"/>
    <n v="974"/>
    <x v="0"/>
    <x v="1"/>
  </r>
  <r>
    <s v="LINE 2"/>
    <x v="0"/>
    <x v="0"/>
    <s v="1-Residential-GRID"/>
    <n v="251"/>
    <x v="1"/>
    <x v="1"/>
  </r>
  <r>
    <s v="LINE 2"/>
    <x v="0"/>
    <x v="0"/>
    <s v="2-Low Income Residential-ESCO"/>
    <n v="36"/>
    <x v="2"/>
    <x v="1"/>
  </r>
  <r>
    <s v="LINE 2"/>
    <x v="0"/>
    <x v="0"/>
    <s v="2-Low Income Residential-GRID"/>
    <n v="6"/>
    <x v="3"/>
    <x v="1"/>
  </r>
  <r>
    <s v="LINE 2"/>
    <x v="0"/>
    <x v="1"/>
    <s v="1-Residential-ESCO"/>
    <n v="110376"/>
    <x v="0"/>
    <x v="1"/>
  </r>
  <r>
    <s v="LINE 2"/>
    <x v="0"/>
    <x v="1"/>
    <s v="1-Residential-GRID"/>
    <n v="74578"/>
    <x v="1"/>
    <x v="1"/>
  </r>
  <r>
    <s v="LINE 2"/>
    <x v="0"/>
    <x v="1"/>
    <s v="2-Low Income Residential-ESCO"/>
    <n v="41372"/>
    <x v="2"/>
    <x v="1"/>
  </r>
  <r>
    <s v="LINE 2"/>
    <x v="0"/>
    <x v="1"/>
    <s v="2-Low Income Residential-GRID"/>
    <n v="25601"/>
    <x v="3"/>
    <x v="1"/>
  </r>
  <r>
    <s v="LINE 3"/>
    <x v="0"/>
    <x v="0"/>
    <s v="1-Residential-ESCO"/>
    <n v="614"/>
    <x v="0"/>
    <x v="2"/>
  </r>
  <r>
    <s v="LINE 3"/>
    <x v="0"/>
    <x v="0"/>
    <s v="1-Residential-GRID"/>
    <n v="137"/>
    <x v="1"/>
    <x v="2"/>
  </r>
  <r>
    <s v="LINE 3"/>
    <x v="0"/>
    <x v="0"/>
    <s v="2-Low Income Residential-ESCO"/>
    <n v="10"/>
    <x v="2"/>
    <x v="2"/>
  </r>
  <r>
    <s v="LINE 3"/>
    <x v="0"/>
    <x v="0"/>
    <s v="2-Low Income Residential-GRID"/>
    <n v="4"/>
    <x v="3"/>
    <x v="2"/>
  </r>
  <r>
    <s v="LINE 3"/>
    <x v="0"/>
    <x v="1"/>
    <s v="1-Residential-ESCO"/>
    <n v="41101"/>
    <x v="0"/>
    <x v="2"/>
  </r>
  <r>
    <s v="LINE 3"/>
    <x v="0"/>
    <x v="1"/>
    <s v="1-Residential-GRID"/>
    <n v="29130"/>
    <x v="1"/>
    <x v="2"/>
  </r>
  <r>
    <s v="LINE 3"/>
    <x v="0"/>
    <x v="1"/>
    <s v="2-Low Income Residential-ESCO"/>
    <n v="6727"/>
    <x v="2"/>
    <x v="2"/>
  </r>
  <r>
    <s v="LINE 3"/>
    <x v="0"/>
    <x v="1"/>
    <s v="2-Low Income Residential-GRID"/>
    <n v="4981"/>
    <x v="3"/>
    <x v="2"/>
  </r>
  <r>
    <s v="LINE 4"/>
    <x v="0"/>
    <x v="0"/>
    <s v="1-Residential-ESCO"/>
    <n v="128"/>
    <x v="0"/>
    <x v="3"/>
  </r>
  <r>
    <s v="LINE 4"/>
    <x v="0"/>
    <x v="0"/>
    <s v="1-Residential-GRID"/>
    <n v="30"/>
    <x v="1"/>
    <x v="3"/>
  </r>
  <r>
    <s v="LINE 4"/>
    <x v="0"/>
    <x v="0"/>
    <s v="2-Low Income Residential-ESCO"/>
    <n v="6"/>
    <x v="2"/>
    <x v="3"/>
  </r>
  <r>
    <s v="LINE 4"/>
    <x v="0"/>
    <x v="1"/>
    <s v="1-Residential-ESCO"/>
    <n v="17976"/>
    <x v="0"/>
    <x v="3"/>
  </r>
  <r>
    <s v="LINE 4"/>
    <x v="0"/>
    <x v="1"/>
    <s v="1-Residential-GRID"/>
    <n v="12428"/>
    <x v="1"/>
    <x v="3"/>
  </r>
  <r>
    <s v="LINE 4"/>
    <x v="0"/>
    <x v="1"/>
    <s v="2-Low Income Residential-ESCO"/>
    <n v="4317"/>
    <x v="2"/>
    <x v="3"/>
  </r>
  <r>
    <s v="LINE 4"/>
    <x v="0"/>
    <x v="1"/>
    <s v="2-Low Income Residential-GRID"/>
    <n v="3050"/>
    <x v="3"/>
    <x v="3"/>
  </r>
  <r>
    <s v="LINE 5"/>
    <x v="0"/>
    <x v="0"/>
    <s v="1-Residential-ESCO"/>
    <n v="232"/>
    <x v="0"/>
    <x v="4"/>
  </r>
  <r>
    <s v="LINE 5"/>
    <x v="0"/>
    <x v="0"/>
    <s v="1-Residential-GRID"/>
    <n v="84"/>
    <x v="1"/>
    <x v="4"/>
  </r>
  <r>
    <s v="LINE 5"/>
    <x v="0"/>
    <x v="0"/>
    <s v="2-Low Income Residential-ESCO"/>
    <n v="20"/>
    <x v="2"/>
    <x v="4"/>
  </r>
  <r>
    <s v="LINE 5"/>
    <x v="0"/>
    <x v="0"/>
    <s v="2-Low Income Residential-GRID"/>
    <n v="2"/>
    <x v="3"/>
    <x v="4"/>
  </r>
  <r>
    <s v="LINE 5"/>
    <x v="0"/>
    <x v="1"/>
    <s v="1-Residential-ESCO"/>
    <n v="51299"/>
    <x v="0"/>
    <x v="4"/>
  </r>
  <r>
    <s v="LINE 5"/>
    <x v="0"/>
    <x v="1"/>
    <s v="1-Residential-GRID"/>
    <n v="33020"/>
    <x v="1"/>
    <x v="4"/>
  </r>
  <r>
    <s v="LINE 5"/>
    <x v="0"/>
    <x v="1"/>
    <s v="2-Low Income Residential-ESCO"/>
    <n v="30328"/>
    <x v="2"/>
    <x v="4"/>
  </r>
  <r>
    <s v="LINE 5"/>
    <x v="0"/>
    <x v="1"/>
    <s v="2-Low Income Residential-GRID"/>
    <n v="17570"/>
    <x v="3"/>
    <x v="4"/>
  </r>
  <r>
    <s v="LINE 6"/>
    <x v="0"/>
    <x v="0"/>
    <s v="1-Residential-ESCO"/>
    <n v="189089"/>
    <x v="0"/>
    <x v="5"/>
  </r>
  <r>
    <s v="LINE 6"/>
    <x v="0"/>
    <x v="0"/>
    <s v="1-Residential-GRID"/>
    <n v="74041"/>
    <x v="1"/>
    <x v="5"/>
  </r>
  <r>
    <s v="LINE 6"/>
    <x v="0"/>
    <x v="0"/>
    <s v="2-Low Income Residential-ESCO"/>
    <n v="5282"/>
    <x v="2"/>
    <x v="5"/>
  </r>
  <r>
    <s v="LINE 6"/>
    <x v="0"/>
    <x v="0"/>
    <s v="2-Low Income Residential-GRID"/>
    <n v="858"/>
    <x v="3"/>
    <x v="5"/>
  </r>
  <r>
    <s v="LINE 6"/>
    <x v="0"/>
    <x v="1"/>
    <s v="1-Residential-ESCO"/>
    <n v="16977224"/>
    <x v="0"/>
    <x v="5"/>
  </r>
  <r>
    <s v="LINE 6"/>
    <x v="0"/>
    <x v="1"/>
    <s v="1-Residential-GRID"/>
    <n v="11148807"/>
    <x v="1"/>
    <x v="5"/>
  </r>
  <r>
    <s v="LINE 6"/>
    <x v="0"/>
    <x v="1"/>
    <s v="2-Low Income Residential-ESCO"/>
    <n v="4546033"/>
    <x v="2"/>
    <x v="5"/>
  </r>
  <r>
    <s v="LINE 6"/>
    <x v="0"/>
    <x v="1"/>
    <s v="2-Low Income Residential-GRID"/>
    <n v="3017285"/>
    <x v="3"/>
    <x v="5"/>
  </r>
  <r>
    <s v="LINE 7"/>
    <x v="0"/>
    <x v="0"/>
    <s v="1-Residential-ESCO"/>
    <n v="88084"/>
    <x v="0"/>
    <x v="6"/>
  </r>
  <r>
    <s v="LINE 7"/>
    <x v="0"/>
    <x v="0"/>
    <s v="1-Residential-GRID"/>
    <n v="26919"/>
    <x v="1"/>
    <x v="6"/>
  </r>
  <r>
    <s v="LINE 7"/>
    <x v="0"/>
    <x v="0"/>
    <s v="2-Low Income Residential-ESCO"/>
    <n v="4371"/>
    <x v="2"/>
    <x v="6"/>
  </r>
  <r>
    <s v="LINE 7"/>
    <x v="0"/>
    <x v="0"/>
    <s v="2-Low Income Residential-GRID"/>
    <n v="607"/>
    <x v="3"/>
    <x v="6"/>
  </r>
  <r>
    <s v="LINE 7"/>
    <x v="0"/>
    <x v="1"/>
    <s v="1-Residential-ESCO"/>
    <n v="12853174"/>
    <x v="0"/>
    <x v="6"/>
  </r>
  <r>
    <s v="LINE 7"/>
    <x v="0"/>
    <x v="1"/>
    <s v="1-Residential-GRID"/>
    <n v="8224334"/>
    <x v="1"/>
    <x v="6"/>
  </r>
  <r>
    <s v="LINE 7"/>
    <x v="0"/>
    <x v="1"/>
    <s v="2-Low Income Residential-ESCO"/>
    <n v="4889995"/>
    <x v="2"/>
    <x v="6"/>
  </r>
  <r>
    <s v="LINE 7"/>
    <x v="0"/>
    <x v="1"/>
    <s v="2-Low Income Residential-GRID"/>
    <n v="3104734"/>
    <x v="3"/>
    <x v="6"/>
  </r>
  <r>
    <s v="LINE 8"/>
    <x v="0"/>
    <x v="0"/>
    <s v="1-Residential-ESCO"/>
    <n v="434823"/>
    <x v="0"/>
    <x v="7"/>
  </r>
  <r>
    <s v="LINE 8"/>
    <x v="0"/>
    <x v="0"/>
    <s v="1-Residential-GRID"/>
    <n v="101159"/>
    <x v="1"/>
    <x v="7"/>
  </r>
  <r>
    <s v="LINE 8"/>
    <x v="0"/>
    <x v="0"/>
    <s v="2-Low Income Residential-ESCO"/>
    <n v="28965"/>
    <x v="2"/>
    <x v="7"/>
  </r>
  <r>
    <s v="LINE 8"/>
    <x v="0"/>
    <x v="0"/>
    <s v="2-Low Income Residential-GRID"/>
    <n v="6469"/>
    <x v="3"/>
    <x v="7"/>
  </r>
  <r>
    <s v="LINE 8"/>
    <x v="0"/>
    <x v="1"/>
    <s v="1-Residential-ESCO"/>
    <n v="98456737"/>
    <x v="0"/>
    <x v="7"/>
  </r>
  <r>
    <s v="LINE 8"/>
    <x v="0"/>
    <x v="1"/>
    <s v="1-Residential-GRID"/>
    <n v="57940124"/>
    <x v="1"/>
    <x v="7"/>
  </r>
  <r>
    <s v="LINE 8"/>
    <x v="0"/>
    <x v="1"/>
    <s v="2-Low Income Residential-ESCO"/>
    <n v="66273106"/>
    <x v="2"/>
    <x v="7"/>
  </r>
  <r>
    <s v="LINE 8"/>
    <x v="0"/>
    <x v="1"/>
    <s v="2-Low Income Residential-GRID"/>
    <n v="34848301"/>
    <x v="3"/>
    <x v="7"/>
  </r>
  <r>
    <s v="LINE 9"/>
    <x v="0"/>
    <x v="0"/>
    <s v="1-Residential-ESCO"/>
    <n v="711995"/>
    <x v="0"/>
    <x v="8"/>
  </r>
  <r>
    <s v="LINE 9"/>
    <x v="0"/>
    <x v="0"/>
    <s v="1-Residential-GRID"/>
    <n v="202119"/>
    <x v="1"/>
    <x v="8"/>
  </r>
  <r>
    <s v="LINE 9"/>
    <x v="0"/>
    <x v="0"/>
    <s v="2-Low Income Residential-ESCO"/>
    <n v="38619"/>
    <x v="2"/>
    <x v="8"/>
  </r>
  <r>
    <s v="LINE 9"/>
    <x v="0"/>
    <x v="0"/>
    <s v="2-Low Income Residential-GRID"/>
    <n v="7933"/>
    <x v="3"/>
    <x v="8"/>
  </r>
  <r>
    <s v="LINE 9"/>
    <x v="0"/>
    <x v="1"/>
    <s v="1-Residential-ESCO"/>
    <n v="128287136"/>
    <x v="0"/>
    <x v="8"/>
  </r>
  <r>
    <s v="LINE 9"/>
    <x v="0"/>
    <x v="1"/>
    <s v="1-Residential-GRID"/>
    <n v="77313265"/>
    <x v="1"/>
    <x v="8"/>
  </r>
  <r>
    <s v="LINE 9"/>
    <x v="0"/>
    <x v="1"/>
    <s v="2-Low Income Residential-ESCO"/>
    <n v="75709134"/>
    <x v="2"/>
    <x v="8"/>
  </r>
  <r>
    <s v="LINE 9"/>
    <x v="0"/>
    <x v="1"/>
    <s v="2-Low Income Residential-GRID"/>
    <n v="40970320"/>
    <x v="3"/>
    <x v="8"/>
  </r>
  <r>
    <s v="LINE 13"/>
    <x v="0"/>
    <x v="0"/>
    <s v="1-Residential-ESCO"/>
    <n v="1478236"/>
    <x v="0"/>
    <x v="9"/>
  </r>
  <r>
    <s v="LINE 13"/>
    <x v="0"/>
    <x v="0"/>
    <s v="1-Residential-GRID"/>
    <n v="297375"/>
    <x v="1"/>
    <x v="9"/>
  </r>
  <r>
    <s v="LINE 13"/>
    <x v="0"/>
    <x v="0"/>
    <s v="2-Low Income Residential-ESCO"/>
    <n v="13754"/>
    <x v="2"/>
    <x v="9"/>
  </r>
  <r>
    <s v="LINE 13"/>
    <x v="0"/>
    <x v="0"/>
    <s v="2-Low Income Residential-GRID"/>
    <n v="5146"/>
    <x v="3"/>
    <x v="9"/>
  </r>
  <r>
    <s v="LINE 13"/>
    <x v="0"/>
    <x v="1"/>
    <s v="1-Residential-ESCO"/>
    <n v="97138279"/>
    <x v="0"/>
    <x v="9"/>
  </r>
  <r>
    <s v="LINE 13"/>
    <x v="0"/>
    <x v="1"/>
    <s v="1-Residential-GRID"/>
    <n v="50704308"/>
    <x v="1"/>
    <x v="9"/>
  </r>
  <r>
    <s v="LINE 13"/>
    <x v="0"/>
    <x v="1"/>
    <s v="2-Low Income Residential-ESCO"/>
    <n v="9254228"/>
    <x v="2"/>
    <x v="9"/>
  </r>
  <r>
    <s v="LINE 13"/>
    <x v="0"/>
    <x v="1"/>
    <s v="2-Low Income Residential-GRID"/>
    <n v="5982726"/>
    <x v="3"/>
    <x v="9"/>
  </r>
  <r>
    <s v="LINE 17"/>
    <x v="0"/>
    <x v="0"/>
    <s v="1-Residential-ESCO"/>
    <n v="1"/>
    <x v="0"/>
    <x v="10"/>
  </r>
  <r>
    <s v="LINE 17"/>
    <x v="0"/>
    <x v="0"/>
    <s v="2-Low Income Residential-ESCO"/>
    <n v="19"/>
    <x v="2"/>
    <x v="10"/>
  </r>
  <r>
    <s v="LINE 17"/>
    <x v="0"/>
    <x v="0"/>
    <s v="2-Low Income Residential-GRID"/>
    <n v="3"/>
    <x v="3"/>
    <x v="10"/>
  </r>
  <r>
    <s v="LINE 17"/>
    <x v="0"/>
    <x v="1"/>
    <s v="1-Residential-ESCO"/>
    <n v="1302"/>
    <x v="0"/>
    <x v="10"/>
  </r>
  <r>
    <s v="LINE 17"/>
    <x v="0"/>
    <x v="1"/>
    <s v="1-Residential-GRID"/>
    <n v="961"/>
    <x v="1"/>
    <x v="10"/>
  </r>
  <r>
    <s v="LINE 17"/>
    <x v="0"/>
    <x v="1"/>
    <s v="2-Low Income Residential-ESCO"/>
    <n v="15512"/>
    <x v="2"/>
    <x v="10"/>
  </r>
  <r>
    <s v="LINE 17"/>
    <x v="0"/>
    <x v="1"/>
    <s v="2-Low Income Residential-GRID"/>
    <n v="9501"/>
    <x v="3"/>
    <x v="10"/>
  </r>
  <r>
    <s v="LINE 18"/>
    <x v="0"/>
    <x v="1"/>
    <s v="1-Residential-ESCO"/>
    <n v="535"/>
    <x v="0"/>
    <x v="11"/>
  </r>
  <r>
    <s v="LINE 18"/>
    <x v="0"/>
    <x v="1"/>
    <s v="1-Residential-GRID"/>
    <n v="349"/>
    <x v="1"/>
    <x v="11"/>
  </r>
  <r>
    <s v="LINE 18"/>
    <x v="0"/>
    <x v="1"/>
    <s v="2-Low Income Residential-ESCO"/>
    <n v="198"/>
    <x v="2"/>
    <x v="11"/>
  </r>
  <r>
    <s v="LINE 18"/>
    <x v="0"/>
    <x v="1"/>
    <s v="2-Low Income Residential-GRID"/>
    <n v="102"/>
    <x v="3"/>
    <x v="11"/>
  </r>
  <r>
    <s v="LINE 99"/>
    <x v="0"/>
    <x v="0"/>
    <s v="1-Residential-GRID"/>
    <n v="1"/>
    <x v="1"/>
    <x v="12"/>
  </r>
  <r>
    <s v="LINE 99"/>
    <x v="0"/>
    <x v="1"/>
    <s v="1-Residential-ESCO"/>
    <n v="562"/>
    <x v="0"/>
    <x v="12"/>
  </r>
  <r>
    <s v="LINE 99"/>
    <x v="0"/>
    <x v="1"/>
    <s v="1-Residential-GRID"/>
    <n v="353"/>
    <x v="1"/>
    <x v="12"/>
  </r>
  <r>
    <s v="LINE 99"/>
    <x v="0"/>
    <x v="1"/>
    <s v="2-Low Income Residential-ESCO"/>
    <n v="238"/>
    <x v="2"/>
    <x v="12"/>
  </r>
  <r>
    <s v="LINE 99"/>
    <x v="0"/>
    <x v="1"/>
    <s v="2-Low Income Residential-GRID"/>
    <n v="116"/>
    <x v="3"/>
    <x v="12"/>
  </r>
  <r>
    <s v="LINE 19"/>
    <x v="0"/>
    <x v="0"/>
    <s v="1-Residential-ESCO"/>
    <n v="43"/>
    <x v="0"/>
    <x v="13"/>
  </r>
  <r>
    <s v="LINE 19"/>
    <x v="0"/>
    <x v="0"/>
    <s v="1-Residential-GRID"/>
    <n v="8"/>
    <x v="1"/>
    <x v="13"/>
  </r>
  <r>
    <s v="LINE 19"/>
    <x v="0"/>
    <x v="0"/>
    <s v="2-Low Income Residential-ESCO"/>
    <n v="3"/>
    <x v="2"/>
    <x v="13"/>
  </r>
  <r>
    <s v="LINE 19"/>
    <x v="0"/>
    <x v="1"/>
    <s v="1-Residential-ESCO"/>
    <n v="16051"/>
    <x v="0"/>
    <x v="13"/>
  </r>
  <r>
    <s v="LINE 19"/>
    <x v="0"/>
    <x v="1"/>
    <s v="1-Residential-GRID"/>
    <n v="9775"/>
    <x v="1"/>
    <x v="13"/>
  </r>
  <r>
    <s v="LINE 19"/>
    <x v="0"/>
    <x v="1"/>
    <s v="2-Low Income Residential-ESCO"/>
    <n v="5371"/>
    <x v="2"/>
    <x v="13"/>
  </r>
  <r>
    <s v="LINE 19"/>
    <x v="0"/>
    <x v="1"/>
    <s v="2-Low Income Residential-GRID"/>
    <n v="3525"/>
    <x v="3"/>
    <x v="13"/>
  </r>
  <r>
    <s v="LINE 20"/>
    <x v="0"/>
    <x v="0"/>
    <s v="1-Residential-ESCO"/>
    <n v="967975"/>
    <x v="0"/>
    <x v="14"/>
  </r>
  <r>
    <s v="LINE 20"/>
    <x v="0"/>
    <x v="0"/>
    <s v="1-Residential-GRID"/>
    <n v="180424"/>
    <x v="1"/>
    <x v="14"/>
  </r>
  <r>
    <s v="LINE 20"/>
    <x v="0"/>
    <x v="0"/>
    <s v="2-Low Income Residential-ESCO"/>
    <n v="9966"/>
    <x v="2"/>
    <x v="14"/>
  </r>
  <r>
    <s v="LINE 20"/>
    <x v="0"/>
    <x v="0"/>
    <s v="2-Low Income Residential-GRID"/>
    <n v="3220"/>
    <x v="3"/>
    <x v="14"/>
  </r>
  <r>
    <s v="LINE 20"/>
    <x v="0"/>
    <x v="1"/>
    <s v="1-Residential-ESCO"/>
    <n v="75505944"/>
    <x v="0"/>
    <x v="14"/>
  </r>
  <r>
    <s v="LINE 20"/>
    <x v="0"/>
    <x v="1"/>
    <s v="1-Residential-GRID"/>
    <n v="38024778"/>
    <x v="1"/>
    <x v="14"/>
  </r>
  <r>
    <s v="LINE 20"/>
    <x v="0"/>
    <x v="1"/>
    <s v="2-Low Income Residential-ESCO"/>
    <n v="8024526"/>
    <x v="2"/>
    <x v="14"/>
  </r>
  <r>
    <s v="LINE 20"/>
    <x v="0"/>
    <x v="1"/>
    <s v="2-Low Income Residential-GRID"/>
    <n v="4967262"/>
    <x v="3"/>
    <x v="14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">
  <r>
    <s v="LINE 1"/>
    <x v="0"/>
    <x v="0"/>
    <s v="1-Residential-ESCO"/>
    <n v="7844"/>
    <x v="0"/>
    <x v="0"/>
  </r>
  <r>
    <s v="LINE 1"/>
    <x v="0"/>
    <x v="0"/>
    <s v="1-Residential-GRID"/>
    <n v="590127"/>
    <x v="1"/>
    <x v="0"/>
  </r>
  <r>
    <s v="LINE 1"/>
    <x v="0"/>
    <x v="0"/>
    <s v="2-Low Income Residential-ESCO"/>
    <n v="1232"/>
    <x v="2"/>
    <x v="0"/>
  </r>
  <r>
    <s v="LINE 1"/>
    <x v="0"/>
    <x v="0"/>
    <s v="2-Low Income Residential-GRID"/>
    <n v="75272"/>
    <x v="3"/>
    <x v="0"/>
  </r>
  <r>
    <s v="LINE 1"/>
    <x v="0"/>
    <x v="1"/>
    <s v="1-Residential-ESCO"/>
    <n v="1732"/>
    <x v="0"/>
    <x v="0"/>
  </r>
  <r>
    <s v="LINE 1"/>
    <x v="0"/>
    <x v="1"/>
    <s v="1-Residential-GRID"/>
    <n v="179263"/>
    <x v="1"/>
    <x v="0"/>
  </r>
  <r>
    <s v="LINE 1"/>
    <x v="0"/>
    <x v="1"/>
    <s v="2-Low Income Residential-ESCO"/>
    <n v="236"/>
    <x v="2"/>
    <x v="0"/>
  </r>
  <r>
    <s v="LINE 1"/>
    <x v="0"/>
    <x v="1"/>
    <s v="2-Low Income Residential-GRID"/>
    <n v="19613"/>
    <x v="3"/>
    <x v="0"/>
  </r>
  <r>
    <s v="LINE 2"/>
    <x v="0"/>
    <x v="0"/>
    <s v="1-Residential-ESCO"/>
    <n v="659"/>
    <x v="0"/>
    <x v="1"/>
  </r>
  <r>
    <s v="LINE 2"/>
    <x v="0"/>
    <x v="0"/>
    <s v="1-Residential-GRID"/>
    <n v="95319"/>
    <x v="1"/>
    <x v="1"/>
  </r>
  <r>
    <s v="LINE 2"/>
    <x v="0"/>
    <x v="0"/>
    <s v="2-Low Income Residential-ESCO"/>
    <n v="168"/>
    <x v="2"/>
    <x v="1"/>
  </r>
  <r>
    <s v="LINE 2"/>
    <x v="0"/>
    <x v="0"/>
    <s v="2-Low Income Residential-GRID"/>
    <n v="32894"/>
    <x v="3"/>
    <x v="1"/>
  </r>
  <r>
    <s v="LINE 2"/>
    <x v="0"/>
    <x v="1"/>
    <s v="1-Residential-ESCO"/>
    <n v="128"/>
    <x v="0"/>
    <x v="1"/>
  </r>
  <r>
    <s v="LINE 2"/>
    <x v="0"/>
    <x v="1"/>
    <s v="1-Residential-GRID"/>
    <n v="21387"/>
    <x v="1"/>
    <x v="1"/>
  </r>
  <r>
    <s v="LINE 2"/>
    <x v="0"/>
    <x v="1"/>
    <s v="2-Low Income Residential-ESCO"/>
    <n v="26"/>
    <x v="2"/>
    <x v="1"/>
  </r>
  <r>
    <s v="LINE 2"/>
    <x v="0"/>
    <x v="1"/>
    <s v="2-Low Income Residential-GRID"/>
    <n v="7505"/>
    <x v="3"/>
    <x v="1"/>
  </r>
  <r>
    <s v="LINE 3"/>
    <x v="0"/>
    <x v="0"/>
    <s v="1-Residential-ESCO"/>
    <n v="458"/>
    <x v="0"/>
    <x v="2"/>
  </r>
  <r>
    <s v="LINE 3"/>
    <x v="0"/>
    <x v="0"/>
    <s v="1-Residential-GRID"/>
    <n v="38836"/>
    <x v="1"/>
    <x v="2"/>
  </r>
  <r>
    <s v="LINE 3"/>
    <x v="0"/>
    <x v="0"/>
    <s v="2-Low Income Residential-ESCO"/>
    <n v="87"/>
    <x v="2"/>
    <x v="2"/>
  </r>
  <r>
    <s v="LINE 3"/>
    <x v="0"/>
    <x v="0"/>
    <s v="2-Low Income Residential-GRID"/>
    <n v="4949"/>
    <x v="3"/>
    <x v="2"/>
  </r>
  <r>
    <s v="LINE 3"/>
    <x v="0"/>
    <x v="1"/>
    <s v="1-Residential-ESCO"/>
    <n v="77"/>
    <x v="0"/>
    <x v="2"/>
  </r>
  <r>
    <s v="LINE 3"/>
    <x v="0"/>
    <x v="1"/>
    <s v="1-Residential-GRID"/>
    <n v="10046"/>
    <x v="1"/>
    <x v="2"/>
  </r>
  <r>
    <s v="LINE 3"/>
    <x v="0"/>
    <x v="1"/>
    <s v="2-Low Income Residential-ESCO"/>
    <n v="10"/>
    <x v="2"/>
    <x v="2"/>
  </r>
  <r>
    <s v="LINE 3"/>
    <x v="0"/>
    <x v="1"/>
    <s v="2-Low Income Residential-GRID"/>
    <n v="1194"/>
    <x v="3"/>
    <x v="2"/>
  </r>
  <r>
    <s v="LINE 4"/>
    <x v="0"/>
    <x v="0"/>
    <s v="1-Residential-ESCO"/>
    <n v="87"/>
    <x v="0"/>
    <x v="3"/>
  </r>
  <r>
    <s v="LINE 4"/>
    <x v="0"/>
    <x v="0"/>
    <s v="1-Residential-GRID"/>
    <n v="14503"/>
    <x v="1"/>
    <x v="3"/>
  </r>
  <r>
    <s v="LINE 4"/>
    <x v="0"/>
    <x v="0"/>
    <s v="2-Low Income Residential-ESCO"/>
    <n v="17"/>
    <x v="2"/>
    <x v="3"/>
  </r>
  <r>
    <s v="LINE 4"/>
    <x v="0"/>
    <x v="0"/>
    <s v="2-Low Income Residential-GRID"/>
    <n v="2371"/>
    <x v="3"/>
    <x v="3"/>
  </r>
  <r>
    <s v="LINE 4"/>
    <x v="0"/>
    <x v="1"/>
    <s v="1-Residential-ESCO"/>
    <n v="13"/>
    <x v="0"/>
    <x v="3"/>
  </r>
  <r>
    <s v="LINE 4"/>
    <x v="0"/>
    <x v="1"/>
    <s v="1-Residential-GRID"/>
    <n v="2907"/>
    <x v="1"/>
    <x v="3"/>
  </r>
  <r>
    <s v="LINE 4"/>
    <x v="0"/>
    <x v="1"/>
    <s v="2-Low Income Residential-ESCO"/>
    <n v="3"/>
    <x v="2"/>
    <x v="3"/>
  </r>
  <r>
    <s v="LINE 4"/>
    <x v="0"/>
    <x v="1"/>
    <s v="2-Low Income Residential-GRID"/>
    <n v="557"/>
    <x v="3"/>
    <x v="3"/>
  </r>
  <r>
    <s v="LINE 5"/>
    <x v="0"/>
    <x v="0"/>
    <s v="1-Residential-ESCO"/>
    <n v="114"/>
    <x v="0"/>
    <x v="4"/>
  </r>
  <r>
    <s v="LINE 5"/>
    <x v="0"/>
    <x v="0"/>
    <s v="1-Residential-GRID"/>
    <n v="41980"/>
    <x v="1"/>
    <x v="4"/>
  </r>
  <r>
    <s v="LINE 5"/>
    <x v="0"/>
    <x v="0"/>
    <s v="2-Low Income Residential-ESCO"/>
    <n v="64"/>
    <x v="2"/>
    <x v="4"/>
  </r>
  <r>
    <s v="LINE 5"/>
    <x v="0"/>
    <x v="0"/>
    <s v="2-Low Income Residential-GRID"/>
    <n v="25574"/>
    <x v="3"/>
    <x v="4"/>
  </r>
  <r>
    <s v="LINE 5"/>
    <x v="0"/>
    <x v="1"/>
    <s v="1-Residential-ESCO"/>
    <n v="38"/>
    <x v="0"/>
    <x v="4"/>
  </r>
  <r>
    <s v="LINE 5"/>
    <x v="0"/>
    <x v="1"/>
    <s v="1-Residential-GRID"/>
    <n v="8434"/>
    <x v="1"/>
    <x v="4"/>
  </r>
  <r>
    <s v="LINE 5"/>
    <x v="0"/>
    <x v="1"/>
    <s v="2-Low Income Residential-ESCO"/>
    <n v="13"/>
    <x v="2"/>
    <x v="4"/>
  </r>
  <r>
    <s v="LINE 5"/>
    <x v="0"/>
    <x v="1"/>
    <s v="2-Low Income Residential-GRID"/>
    <n v="5754"/>
    <x v="3"/>
    <x v="4"/>
  </r>
  <r>
    <s v="LINE 6"/>
    <x v="0"/>
    <x v="0"/>
    <s v="1-Residential-ESCO"/>
    <n v="39707"/>
    <x v="0"/>
    <x v="5"/>
  </r>
  <r>
    <s v="LINE 6"/>
    <x v="0"/>
    <x v="0"/>
    <s v="1-Residential-GRID"/>
    <n v="4490673"/>
    <x v="1"/>
    <x v="5"/>
  </r>
  <r>
    <s v="LINE 6"/>
    <x v="0"/>
    <x v="0"/>
    <s v="2-Low Income Residential-ESCO"/>
    <n v="7448"/>
    <x v="2"/>
    <x v="5"/>
  </r>
  <r>
    <s v="LINE 6"/>
    <x v="0"/>
    <x v="0"/>
    <s v="2-Low Income Residential-GRID"/>
    <n v="1340898"/>
    <x v="3"/>
    <x v="5"/>
  </r>
  <r>
    <s v="LINE 6"/>
    <x v="0"/>
    <x v="1"/>
    <s v="1-Residential-ESCO"/>
    <n v="9190"/>
    <x v="0"/>
    <x v="5"/>
  </r>
  <r>
    <s v="LINE 6"/>
    <x v="0"/>
    <x v="1"/>
    <s v="1-Residential-GRID"/>
    <n v="945839"/>
    <x v="1"/>
    <x v="5"/>
  </r>
  <r>
    <s v="LINE 6"/>
    <x v="0"/>
    <x v="1"/>
    <s v="2-Low Income Residential-ESCO"/>
    <n v="1175"/>
    <x v="2"/>
    <x v="5"/>
  </r>
  <r>
    <s v="LINE 6"/>
    <x v="0"/>
    <x v="1"/>
    <s v="2-Low Income Residential-GRID"/>
    <n v="254508"/>
    <x v="3"/>
    <x v="5"/>
  </r>
  <r>
    <s v="LINE 7"/>
    <x v="0"/>
    <x v="0"/>
    <s v="1-Residential-ESCO"/>
    <n v="6636"/>
    <x v="0"/>
    <x v="6"/>
  </r>
  <r>
    <s v="LINE 7"/>
    <x v="0"/>
    <x v="0"/>
    <s v="1-Residential-GRID"/>
    <n v="1930667"/>
    <x v="1"/>
    <x v="6"/>
  </r>
  <r>
    <s v="LINE 7"/>
    <x v="0"/>
    <x v="0"/>
    <s v="2-Low Income Residential-ESCO"/>
    <n v="1999"/>
    <x v="2"/>
    <x v="6"/>
  </r>
  <r>
    <s v="LINE 7"/>
    <x v="0"/>
    <x v="0"/>
    <s v="2-Low Income Residential-GRID"/>
    <n v="907913"/>
    <x v="3"/>
    <x v="6"/>
  </r>
  <r>
    <s v="LINE 7"/>
    <x v="0"/>
    <x v="1"/>
    <s v="1-Residential-ESCO"/>
    <n v="1217"/>
    <x v="0"/>
    <x v="6"/>
  </r>
  <r>
    <s v="LINE 7"/>
    <x v="0"/>
    <x v="1"/>
    <s v="1-Residential-GRID"/>
    <n v="378943"/>
    <x v="1"/>
    <x v="6"/>
  </r>
  <r>
    <s v="LINE 7"/>
    <x v="0"/>
    <x v="1"/>
    <s v="2-Low Income Residential-ESCO"/>
    <n v="828"/>
    <x v="2"/>
    <x v="6"/>
  </r>
  <r>
    <s v="LINE 7"/>
    <x v="0"/>
    <x v="1"/>
    <s v="2-Low Income Residential-GRID"/>
    <n v="189288"/>
    <x v="3"/>
    <x v="6"/>
  </r>
  <r>
    <s v="LINE 8"/>
    <x v="0"/>
    <x v="0"/>
    <s v="1-Residential-ESCO"/>
    <n v="40878"/>
    <x v="0"/>
    <x v="7"/>
  </r>
  <r>
    <s v="LINE 8"/>
    <x v="0"/>
    <x v="0"/>
    <s v="1-Residential-GRID"/>
    <n v="53496614"/>
    <x v="1"/>
    <x v="7"/>
  </r>
  <r>
    <s v="LINE 8"/>
    <x v="0"/>
    <x v="0"/>
    <s v="2-Low Income Residential-ESCO"/>
    <n v="60897"/>
    <x v="2"/>
    <x v="7"/>
  </r>
  <r>
    <s v="LINE 8"/>
    <x v="0"/>
    <x v="0"/>
    <s v="2-Low Income Residential-GRID"/>
    <n v="47255056"/>
    <x v="3"/>
    <x v="7"/>
  </r>
  <r>
    <s v="LINE 8"/>
    <x v="0"/>
    <x v="1"/>
    <s v="1-Residential-ESCO"/>
    <n v="6580"/>
    <x v="0"/>
    <x v="7"/>
  </r>
  <r>
    <s v="LINE 8"/>
    <x v="0"/>
    <x v="1"/>
    <s v="1-Residential-GRID"/>
    <n v="10849230"/>
    <x v="1"/>
    <x v="7"/>
  </r>
  <r>
    <s v="LINE 8"/>
    <x v="0"/>
    <x v="1"/>
    <s v="2-Low Income Residential-ESCO"/>
    <n v="6532"/>
    <x v="2"/>
    <x v="7"/>
  </r>
  <r>
    <s v="LINE 8"/>
    <x v="0"/>
    <x v="1"/>
    <s v="2-Low Income Residential-GRID"/>
    <n v="8597547"/>
    <x v="3"/>
    <x v="7"/>
  </r>
  <r>
    <s v="LINE 9"/>
    <x v="0"/>
    <x v="0"/>
    <s v="1-Residential-ESCO"/>
    <n v="87221"/>
    <x v="0"/>
    <x v="8"/>
  </r>
  <r>
    <s v="LINE 9"/>
    <x v="0"/>
    <x v="0"/>
    <s v="1-Residential-GRID"/>
    <n v="59917954"/>
    <x v="1"/>
    <x v="8"/>
  </r>
  <r>
    <s v="LINE 9"/>
    <x v="0"/>
    <x v="0"/>
    <s v="2-Low Income Residential-ESCO"/>
    <n v="70343"/>
    <x v="2"/>
    <x v="8"/>
  </r>
  <r>
    <s v="LINE 9"/>
    <x v="0"/>
    <x v="0"/>
    <s v="2-Low Income Residential-GRID"/>
    <n v="49503867"/>
    <x v="3"/>
    <x v="8"/>
  </r>
  <r>
    <s v="LINE 9"/>
    <x v="0"/>
    <x v="1"/>
    <s v="1-Residential-ESCO"/>
    <n v="16987"/>
    <x v="0"/>
    <x v="8"/>
  </r>
  <r>
    <s v="LINE 9"/>
    <x v="0"/>
    <x v="1"/>
    <s v="1-Residential-GRID"/>
    <n v="12174012"/>
    <x v="1"/>
    <x v="8"/>
  </r>
  <r>
    <s v="LINE 9"/>
    <x v="0"/>
    <x v="1"/>
    <s v="2-Low Income Residential-ESCO"/>
    <n v="8535"/>
    <x v="2"/>
    <x v="8"/>
  </r>
  <r>
    <s v="LINE 9"/>
    <x v="0"/>
    <x v="1"/>
    <s v="2-Low Income Residential-GRID"/>
    <n v="9041343"/>
    <x v="3"/>
    <x v="8"/>
  </r>
  <r>
    <s v="LINE 13"/>
    <x v="0"/>
    <x v="0"/>
    <s v="1-Residential-ESCO"/>
    <n v="922050"/>
    <x v="0"/>
    <x v="9"/>
  </r>
  <r>
    <s v="LINE 13"/>
    <x v="0"/>
    <x v="0"/>
    <s v="1-Residential-GRID"/>
    <n v="55812783"/>
    <x v="1"/>
    <x v="9"/>
  </r>
  <r>
    <s v="LINE 13"/>
    <x v="0"/>
    <x v="0"/>
    <s v="2-Low Income Residential-ESCO"/>
    <n v="76264"/>
    <x v="2"/>
    <x v="9"/>
  </r>
  <r>
    <s v="LINE 13"/>
    <x v="0"/>
    <x v="0"/>
    <s v="2-Low Income Residential-GRID"/>
    <n v="4945766"/>
    <x v="3"/>
    <x v="9"/>
  </r>
  <r>
    <s v="LINE 13"/>
    <x v="0"/>
    <x v="1"/>
    <s v="1-Residential-ESCO"/>
    <n v="183745"/>
    <x v="0"/>
    <x v="9"/>
  </r>
  <r>
    <s v="LINE 13"/>
    <x v="0"/>
    <x v="1"/>
    <s v="1-Residential-GRID"/>
    <n v="14312891"/>
    <x v="1"/>
    <x v="9"/>
  </r>
  <r>
    <s v="LINE 13"/>
    <x v="0"/>
    <x v="1"/>
    <s v="2-Low Income Residential-ESCO"/>
    <n v="14281"/>
    <x v="2"/>
    <x v="9"/>
  </r>
  <r>
    <s v="LINE 13"/>
    <x v="0"/>
    <x v="1"/>
    <s v="2-Low Income Residential-GRID"/>
    <n v="1074621"/>
    <x v="3"/>
    <x v="9"/>
  </r>
  <r>
    <s v="LINE 17"/>
    <x v="0"/>
    <x v="0"/>
    <s v="1-Residential-ESCO"/>
    <n v="4"/>
    <x v="0"/>
    <x v="10"/>
  </r>
  <r>
    <s v="LINE 17"/>
    <x v="0"/>
    <x v="0"/>
    <s v="1-Residential-GRID"/>
    <n v="1300"/>
    <x v="1"/>
    <x v="10"/>
  </r>
  <r>
    <s v="LINE 17"/>
    <x v="0"/>
    <x v="0"/>
    <s v="2-Low Income Residential-ESCO"/>
    <n v="44"/>
    <x v="2"/>
    <x v="10"/>
  </r>
  <r>
    <s v="LINE 17"/>
    <x v="0"/>
    <x v="0"/>
    <s v="2-Low Income Residential-GRID"/>
    <n v="11493"/>
    <x v="3"/>
    <x v="10"/>
  </r>
  <r>
    <s v="LINE 17"/>
    <x v="0"/>
    <x v="1"/>
    <s v="1-Residential-ESCO"/>
    <n v="1"/>
    <x v="0"/>
    <x v="10"/>
  </r>
  <r>
    <s v="LINE 17"/>
    <x v="0"/>
    <x v="1"/>
    <s v="1-Residential-GRID"/>
    <n v="16"/>
    <x v="1"/>
    <x v="10"/>
  </r>
  <r>
    <s v="LINE 17"/>
    <x v="0"/>
    <x v="1"/>
    <s v="2-Low Income Residential-ESCO"/>
    <n v="12"/>
    <x v="2"/>
    <x v="10"/>
  </r>
  <r>
    <s v="LINE 17"/>
    <x v="0"/>
    <x v="1"/>
    <s v="2-Low Income Residential-GRID"/>
    <n v="2598"/>
    <x v="3"/>
    <x v="10"/>
  </r>
  <r>
    <s v="LINE 18"/>
    <x v="0"/>
    <x v="0"/>
    <s v="1-Residential-GRID"/>
    <n v="89"/>
    <x v="1"/>
    <x v="11"/>
  </r>
  <r>
    <s v="LINE 18"/>
    <x v="0"/>
    <x v="0"/>
    <s v="2-Low Income Residential-GRID"/>
    <n v="40"/>
    <x v="3"/>
    <x v="11"/>
  </r>
  <r>
    <s v="LINE 18"/>
    <x v="0"/>
    <x v="1"/>
    <s v="1-Residential-GRID"/>
    <n v="6"/>
    <x v="1"/>
    <x v="11"/>
  </r>
  <r>
    <s v="LINE 18"/>
    <x v="0"/>
    <x v="1"/>
    <s v="2-Low Income Residential-GRID"/>
    <n v="3"/>
    <x v="3"/>
    <x v="11"/>
  </r>
  <r>
    <s v="LINE 99"/>
    <x v="0"/>
    <x v="0"/>
    <s v="1-Residential-GRID"/>
    <n v="115"/>
    <x v="1"/>
    <x v="12"/>
  </r>
  <r>
    <s v="LINE 99"/>
    <x v="0"/>
    <x v="0"/>
    <s v="2-Low Income Residential-GRID"/>
    <n v="69"/>
    <x v="3"/>
    <x v="12"/>
  </r>
  <r>
    <s v="LINE 99"/>
    <x v="0"/>
    <x v="1"/>
    <s v="1-Residential-GRID"/>
    <n v="7"/>
    <x v="1"/>
    <x v="12"/>
  </r>
  <r>
    <s v="LINE 99"/>
    <x v="0"/>
    <x v="1"/>
    <s v="2-Low Income Residential-GRID"/>
    <n v="6"/>
    <x v="3"/>
    <x v="12"/>
  </r>
  <r>
    <s v="LINE 19"/>
    <x v="0"/>
    <x v="0"/>
    <s v="1-Residential-ESCO"/>
    <n v="16"/>
    <x v="0"/>
    <x v="13"/>
  </r>
  <r>
    <s v="LINE 19"/>
    <x v="0"/>
    <x v="0"/>
    <s v="1-Residential-GRID"/>
    <n v="7144"/>
    <x v="1"/>
    <x v="13"/>
  </r>
  <r>
    <s v="LINE 19"/>
    <x v="0"/>
    <x v="0"/>
    <s v="2-Low Income Residential-ESCO"/>
    <n v="4"/>
    <x v="2"/>
    <x v="13"/>
  </r>
  <r>
    <s v="LINE 19"/>
    <x v="0"/>
    <x v="0"/>
    <s v="2-Low Income Residential-GRID"/>
    <n v="1762"/>
    <x v="3"/>
    <x v="13"/>
  </r>
  <r>
    <s v="LINE 19"/>
    <x v="0"/>
    <x v="1"/>
    <s v="1-Residential-GRID"/>
    <n v="1715"/>
    <x v="1"/>
    <x v="13"/>
  </r>
  <r>
    <s v="LINE 19"/>
    <x v="0"/>
    <x v="1"/>
    <s v="2-Low Income Residential-GRID"/>
    <n v="323"/>
    <x v="3"/>
    <x v="13"/>
  </r>
  <r>
    <s v="LINE 20"/>
    <x v="0"/>
    <x v="0"/>
    <s v="1-Residential-ESCO"/>
    <n v="737800"/>
    <x v="0"/>
    <x v="14"/>
  </r>
  <r>
    <s v="LINE 20"/>
    <x v="0"/>
    <x v="0"/>
    <s v="1-Residential-GRID"/>
    <n v="43592596"/>
    <x v="1"/>
    <x v="14"/>
  </r>
  <r>
    <s v="LINE 20"/>
    <x v="0"/>
    <x v="0"/>
    <s v="2-Low Income Residential-ESCO"/>
    <n v="61786"/>
    <x v="2"/>
    <x v="14"/>
  </r>
  <r>
    <s v="LINE 20"/>
    <x v="0"/>
    <x v="0"/>
    <s v="2-Low Income Residential-GRID"/>
    <n v="4419337"/>
    <x v="3"/>
    <x v="14"/>
  </r>
  <r>
    <s v="LINE 20"/>
    <x v="0"/>
    <x v="1"/>
    <s v="1-Residential-ESCO"/>
    <n v="123615"/>
    <x v="0"/>
    <x v="14"/>
  </r>
  <r>
    <s v="LINE 20"/>
    <x v="0"/>
    <x v="1"/>
    <s v="1-Residential-GRID"/>
    <n v="10216144"/>
    <x v="1"/>
    <x v="14"/>
  </r>
  <r>
    <s v="LINE 20"/>
    <x v="0"/>
    <x v="1"/>
    <s v="2-Low Income Residential-ESCO"/>
    <n v="7968"/>
    <x v="2"/>
    <x v="14"/>
  </r>
  <r>
    <s v="LINE 20"/>
    <x v="0"/>
    <x v="1"/>
    <s v="2-Low Income Residential-GRID"/>
    <n v="886468"/>
    <x v="3"/>
    <x v="14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F2956-6CE6-4264-BC19-EA914E1EDC29}" name="PivotTable2" cacheId="6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3:K82" firstHeaderRow="1" firstDataRow="3" firstDataCol="1"/>
  <pivotFields count="7">
    <pivotField showAll="0"/>
    <pivotField axis="axisCol" showAll="0" defaultSubtotal="0">
      <items count="7">
        <item h="1" m="1" x="6"/>
        <item h="1" x="1"/>
        <item h="1" m="1" x="4"/>
        <item h="1" m="1" x="5"/>
        <item h="1" m="1" x="3"/>
        <item h="1" m="1" x="2"/>
        <item x="0"/>
      </items>
    </pivotField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axis="axisRow" showAll="0">
      <items count="7">
        <item x="2"/>
        <item x="3"/>
        <item x="0"/>
        <item x="1"/>
        <item x="4"/>
        <item x="5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2"/>
        <item x="15"/>
        <item t="default"/>
      </items>
    </pivotField>
  </pivotFields>
  <rowFields count="2">
    <field x="6"/>
    <field x="5"/>
  </rowFields>
  <rowItems count="7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/>
    </i>
    <i r="1">
      <x v="1"/>
    </i>
    <i r="1">
      <x v="2"/>
    </i>
    <i r="1">
      <x v="3"/>
    </i>
    <i>
      <x v="11"/>
    </i>
    <i r="1">
      <x/>
    </i>
    <i r="1">
      <x v="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/>
    </i>
    <i r="1">
      <x v="1"/>
    </i>
    <i r="1">
      <x v="2"/>
    </i>
    <i r="1">
      <x v="3"/>
    </i>
    <i>
      <x v="14"/>
    </i>
    <i r="1">
      <x/>
    </i>
    <i r="1">
      <x v="1"/>
    </i>
    <i r="1">
      <x v="2"/>
    </i>
    <i r="1">
      <x v="3"/>
    </i>
    <i t="grand">
      <x/>
    </i>
  </rowItems>
  <colFields count="2">
    <field x="1"/>
    <field x="2"/>
  </colFields>
  <colItems count="2">
    <i>
      <x v="6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0CB0AE-015B-4A6E-979A-408F996F72E4}" name="PivotTable3" cacheId="61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2:L78" firstHeaderRow="1" firstDataRow="3" firstDataCol="1"/>
  <pivotFields count="7">
    <pivotField showAll="0"/>
    <pivotField axis="axisCol" showAll="0" defaultSubtotal="0">
      <items count="6">
        <item m="1" x="5"/>
        <item x="1"/>
        <item m="1" x="3"/>
        <item m="1" x="4"/>
        <item m="1" x="2"/>
        <item x="0"/>
      </items>
    </pivotField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axis="axisRow" showAll="0">
      <items count="12">
        <item x="2"/>
        <item x="3"/>
        <item x="0"/>
        <item x="1"/>
        <item x="4"/>
        <item m="1" x="5"/>
        <item m="1" x="6"/>
        <item m="1" x="7"/>
        <item m="1" x="8"/>
        <item m="1" x="9"/>
        <item m="1" x="10"/>
        <item t="default"/>
      </items>
    </pivotField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  <item m="1" x="16"/>
        <item m="1" x="17"/>
        <item t="default"/>
      </items>
    </pivotField>
  </pivotFields>
  <rowFields count="2">
    <field x="6"/>
    <field x="5"/>
  </rowFields>
  <rowItems count="74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/>
    </i>
    <i r="1">
      <x v="1"/>
    </i>
    <i r="1">
      <x v="2"/>
    </i>
    <i r="1">
      <x v="3"/>
    </i>
    <i>
      <x v="11"/>
    </i>
    <i r="1">
      <x/>
    </i>
    <i r="1">
      <x v="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 v="4"/>
    </i>
    <i>
      <x v="14"/>
    </i>
    <i r="1">
      <x v="1"/>
    </i>
    <i r="1">
      <x v="3"/>
    </i>
    <i>
      <x v="15"/>
    </i>
    <i r="1">
      <x v="1"/>
    </i>
    <i r="1">
      <x v="3"/>
    </i>
    <i t="grand">
      <x/>
    </i>
  </rowItems>
  <colFields count="2">
    <field x="1"/>
    <field x="2"/>
  </colFields>
  <colItems count="3">
    <i>
      <x v="1"/>
      <x v="2"/>
    </i>
    <i>
      <x v="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3" workbookViewId="0">
      <selection activeCell="F74" sqref="F74"/>
    </sheetView>
  </sheetViews>
  <sheetFormatPr defaultRowHeight="15" x14ac:dyDescent="0.25"/>
  <cols>
    <col min="1" max="1" width="18.28515625" style="156" customWidth="1"/>
    <col min="2" max="2" width="94.7109375" style="150" customWidth="1"/>
    <col min="4" max="6" width="17.7109375" customWidth="1"/>
    <col min="7" max="7" width="12.7109375" customWidth="1"/>
  </cols>
  <sheetData>
    <row r="1" spans="1:6" ht="15.75" thickBot="1" x14ac:dyDescent="0.3"/>
    <row r="2" spans="1:6" ht="15.75" thickBot="1" x14ac:dyDescent="0.3">
      <c r="A2" s="470" t="s">
        <v>0</v>
      </c>
      <c r="B2" s="471"/>
    </row>
    <row r="3" spans="1:6" ht="30" x14ac:dyDescent="0.25">
      <c r="A3" s="155" t="s">
        <v>1</v>
      </c>
      <c r="B3" s="150" t="s">
        <v>2</v>
      </c>
    </row>
    <row r="4" spans="1:6" ht="30" x14ac:dyDescent="0.25">
      <c r="A4" s="155" t="s">
        <v>3</v>
      </c>
      <c r="B4" s="150" t="s">
        <v>4</v>
      </c>
    </row>
    <row r="5" spans="1:6" x14ac:dyDescent="0.25">
      <c r="A5" s="155" t="s">
        <v>5</v>
      </c>
      <c r="B5" s="150" t="s">
        <v>6</v>
      </c>
    </row>
    <row r="6" spans="1:6" x14ac:dyDescent="0.25">
      <c r="A6" s="155" t="s">
        <v>7</v>
      </c>
      <c r="B6" s="150" t="s">
        <v>8</v>
      </c>
    </row>
    <row r="7" spans="1:6" x14ac:dyDescent="0.25">
      <c r="A7" s="155" t="s">
        <v>9</v>
      </c>
      <c r="B7" s="150" t="s">
        <v>10</v>
      </c>
    </row>
    <row r="8" spans="1:6" x14ac:dyDescent="0.25">
      <c r="A8" s="155"/>
    </row>
    <row r="9" spans="1:6" x14ac:dyDescent="0.25">
      <c r="A9" s="155"/>
    </row>
    <row r="10" spans="1:6" ht="15.75" thickBot="1" x14ac:dyDescent="0.3">
      <c r="A10" s="155"/>
    </row>
    <row r="11" spans="1:6" ht="15.75" thickBot="1" x14ac:dyDescent="0.3">
      <c r="A11" s="470" t="s">
        <v>11</v>
      </c>
      <c r="B11" s="471"/>
      <c r="D11" s="472" t="s">
        <v>12</v>
      </c>
      <c r="E11" s="473"/>
      <c r="F11" s="474"/>
    </row>
    <row r="12" spans="1:6" ht="30" x14ac:dyDescent="0.25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x14ac:dyDescent="0.25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x14ac:dyDescent="0.25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x14ac:dyDescent="0.25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x14ac:dyDescent="0.25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x14ac:dyDescent="0.25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x14ac:dyDescent="0.25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x14ac:dyDescent="0.25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30" x14ac:dyDescent="0.25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x14ac:dyDescent="0.25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30" x14ac:dyDescent="0.25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x14ac:dyDescent="0.25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x14ac:dyDescent="0.25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30" x14ac:dyDescent="0.25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x14ac:dyDescent="0.25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x14ac:dyDescent="0.25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x14ac:dyDescent="0.25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x14ac:dyDescent="0.25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x14ac:dyDescent="0.25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1:6" x14ac:dyDescent="0.25">
      <c r="D31" s="157">
        <v>44075</v>
      </c>
      <c r="E31" s="158">
        <v>44100</v>
      </c>
      <c r="F31" s="158">
        <v>44100</v>
      </c>
    </row>
    <row r="32" spans="1:6" x14ac:dyDescent="0.25">
      <c r="D32" s="157">
        <v>44105</v>
      </c>
      <c r="E32" s="159">
        <v>44135</v>
      </c>
      <c r="F32" s="159">
        <v>44135</v>
      </c>
    </row>
    <row r="33" spans="1:6" x14ac:dyDescent="0.25">
      <c r="D33" s="157">
        <v>44136</v>
      </c>
      <c r="E33" s="159">
        <v>44163</v>
      </c>
      <c r="F33" s="159">
        <v>44163</v>
      </c>
    </row>
    <row r="34" spans="1:6" ht="15.75" thickBot="1" x14ac:dyDescent="0.3">
      <c r="D34" s="157">
        <v>44166</v>
      </c>
      <c r="E34" s="158">
        <v>44191</v>
      </c>
      <c r="F34" s="158">
        <v>44191</v>
      </c>
    </row>
    <row r="35" spans="1:6" ht="15.75" thickBot="1" x14ac:dyDescent="0.3">
      <c r="A35" s="470" t="s">
        <v>54</v>
      </c>
      <c r="B35" s="471"/>
      <c r="D35" s="157">
        <v>44197</v>
      </c>
      <c r="E35" s="158">
        <v>44226</v>
      </c>
      <c r="F35" s="158">
        <v>44226</v>
      </c>
    </row>
    <row r="36" spans="1:6" x14ac:dyDescent="0.25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x14ac:dyDescent="0.25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x14ac:dyDescent="0.25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x14ac:dyDescent="0.25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x14ac:dyDescent="0.25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x14ac:dyDescent="0.25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x14ac:dyDescent="0.25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30" x14ac:dyDescent="0.25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30" x14ac:dyDescent="0.25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x14ac:dyDescent="0.25">
      <c r="A45" s="155"/>
      <c r="D45" s="157">
        <v>44501</v>
      </c>
      <c r="E45" s="158">
        <v>44527</v>
      </c>
      <c r="F45" s="158">
        <v>44527</v>
      </c>
    </row>
    <row r="46" spans="1:6" x14ac:dyDescent="0.25">
      <c r="A46" s="155"/>
      <c r="D46" s="157">
        <v>44531</v>
      </c>
      <c r="E46" s="158">
        <v>44555</v>
      </c>
      <c r="F46" s="158">
        <v>44555</v>
      </c>
    </row>
    <row r="47" spans="1:6" x14ac:dyDescent="0.25">
      <c r="A47" s="155"/>
      <c r="D47" s="157">
        <v>44562</v>
      </c>
      <c r="E47" s="158">
        <v>44590</v>
      </c>
      <c r="F47" s="158">
        <v>44590</v>
      </c>
    </row>
    <row r="48" spans="1:6" ht="30" x14ac:dyDescent="0.25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1:8" x14ac:dyDescent="0.25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30" x14ac:dyDescent="0.25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1:8" x14ac:dyDescent="0.25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25">
      <c r="D52" s="157">
        <v>44713</v>
      </c>
      <c r="E52" s="158">
        <v>44737</v>
      </c>
      <c r="F52" s="158">
        <v>44737</v>
      </c>
    </row>
    <row r="53" spans="1:8" x14ac:dyDescent="0.25">
      <c r="D53" s="157">
        <v>44743</v>
      </c>
      <c r="E53" s="158">
        <v>44772</v>
      </c>
      <c r="F53" s="158">
        <v>44772</v>
      </c>
    </row>
    <row r="54" spans="1:8" x14ac:dyDescent="0.25">
      <c r="D54" s="157">
        <v>44774</v>
      </c>
      <c r="E54" s="158">
        <v>44800</v>
      </c>
      <c r="F54" s="158">
        <v>44800</v>
      </c>
    </row>
    <row r="55" spans="1:8" x14ac:dyDescent="0.25">
      <c r="D55" s="157">
        <v>44805</v>
      </c>
      <c r="E55" s="158">
        <v>44828</v>
      </c>
      <c r="F55" s="158">
        <v>44828</v>
      </c>
    </row>
    <row r="56" spans="1:8" x14ac:dyDescent="0.25">
      <c r="D56" s="157">
        <v>44835</v>
      </c>
      <c r="E56" s="158">
        <v>44863</v>
      </c>
      <c r="F56" s="158">
        <v>44863</v>
      </c>
    </row>
    <row r="57" spans="1:8" x14ac:dyDescent="0.25">
      <c r="D57" s="157">
        <v>44866</v>
      </c>
      <c r="E57" s="158">
        <v>44898</v>
      </c>
      <c r="F57" s="158">
        <v>44898</v>
      </c>
      <c r="G57" s="369">
        <v>44891</v>
      </c>
      <c r="H57" t="s">
        <v>75</v>
      </c>
    </row>
    <row r="58" spans="1:8" x14ac:dyDescent="0.25">
      <c r="D58" s="157">
        <v>44896</v>
      </c>
      <c r="E58" s="158">
        <v>44933</v>
      </c>
      <c r="F58" s="158">
        <v>44933</v>
      </c>
      <c r="G58" s="369">
        <v>44926</v>
      </c>
    </row>
    <row r="59" spans="1:8" x14ac:dyDescent="0.25">
      <c r="D59" s="157">
        <v>44927</v>
      </c>
      <c r="E59" s="158">
        <v>44961</v>
      </c>
      <c r="F59" s="158">
        <v>44961</v>
      </c>
      <c r="G59" s="369">
        <v>44954</v>
      </c>
    </row>
    <row r="60" spans="1:8" x14ac:dyDescent="0.25">
      <c r="D60" s="157">
        <v>44958</v>
      </c>
      <c r="E60" s="158">
        <v>44989</v>
      </c>
      <c r="F60" s="158">
        <v>44989</v>
      </c>
      <c r="G60" s="369">
        <v>44982</v>
      </c>
    </row>
    <row r="61" spans="1:8" x14ac:dyDescent="0.25">
      <c r="D61" s="157">
        <v>44986</v>
      </c>
      <c r="E61" s="158">
        <v>45010</v>
      </c>
      <c r="F61" s="158">
        <v>45010</v>
      </c>
    </row>
    <row r="62" spans="1:8" x14ac:dyDescent="0.25">
      <c r="D62" s="157">
        <v>45017</v>
      </c>
      <c r="E62" s="158">
        <v>45045</v>
      </c>
      <c r="F62" s="158">
        <v>45045</v>
      </c>
    </row>
    <row r="63" spans="1:8" x14ac:dyDescent="0.25">
      <c r="D63" s="157">
        <v>45047</v>
      </c>
      <c r="E63" s="158">
        <v>45073</v>
      </c>
      <c r="F63" s="158">
        <v>45073</v>
      </c>
    </row>
    <row r="64" spans="1:8" x14ac:dyDescent="0.25">
      <c r="D64" s="157">
        <v>45078</v>
      </c>
      <c r="E64" s="158">
        <v>45101</v>
      </c>
      <c r="F64" s="158">
        <v>45101</v>
      </c>
    </row>
    <row r="65" spans="4:6" x14ac:dyDescent="0.25">
      <c r="D65" s="157">
        <v>45108</v>
      </c>
      <c r="E65" s="158">
        <v>45136</v>
      </c>
      <c r="F65" s="158">
        <v>45136</v>
      </c>
    </row>
    <row r="66" spans="4:6" x14ac:dyDescent="0.25">
      <c r="D66" s="157">
        <v>45139</v>
      </c>
      <c r="E66" s="158">
        <v>45164</v>
      </c>
      <c r="F66" s="158">
        <v>45164</v>
      </c>
    </row>
    <row r="67" spans="4:6" x14ac:dyDescent="0.25">
      <c r="D67" s="157">
        <v>45170</v>
      </c>
      <c r="E67" s="158">
        <v>45199</v>
      </c>
      <c r="F67" s="158">
        <v>45199</v>
      </c>
    </row>
    <row r="68" spans="4:6" x14ac:dyDescent="0.25">
      <c r="D68" s="157">
        <v>45200</v>
      </c>
      <c r="E68" s="158">
        <v>45227</v>
      </c>
      <c r="F68" s="158">
        <v>45227</v>
      </c>
    </row>
    <row r="69" spans="4:6" x14ac:dyDescent="0.25">
      <c r="D69" s="157">
        <v>45231</v>
      </c>
      <c r="E69" s="158">
        <v>45255</v>
      </c>
      <c r="F69" s="158">
        <v>45255</v>
      </c>
    </row>
    <row r="70" spans="4:6" x14ac:dyDescent="0.25">
      <c r="D70" s="157">
        <v>45261</v>
      </c>
      <c r="E70" s="158">
        <v>45290</v>
      </c>
      <c r="F70" s="158">
        <v>45290</v>
      </c>
    </row>
    <row r="71" spans="4:6" x14ac:dyDescent="0.25">
      <c r="D71" s="157">
        <v>45292</v>
      </c>
      <c r="E71" s="158">
        <v>45318</v>
      </c>
      <c r="F71" s="158">
        <v>45318</v>
      </c>
    </row>
    <row r="72" spans="4:6" x14ac:dyDescent="0.25">
      <c r="D72" s="157">
        <v>45323</v>
      </c>
      <c r="E72" s="158">
        <v>45346</v>
      </c>
      <c r="F72" s="158">
        <v>45346</v>
      </c>
    </row>
    <row r="73" spans="4:6" x14ac:dyDescent="0.25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B236"/>
  <sheetViews>
    <sheetView tabSelected="1"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72" width="13.7109375" customWidth="1"/>
    <col min="73" max="73" width="13.7109375" style="463" customWidth="1"/>
    <col min="74" max="129" width="13.7109375" customWidth="1"/>
    <col min="130" max="130" width="6" customWidth="1"/>
    <col min="131" max="131" width="20.28515625" hidden="1" customWidth="1"/>
    <col min="132" max="132" width="14.28515625" customWidth="1"/>
    <col min="133" max="134" width="9.28515625" customWidth="1"/>
  </cols>
  <sheetData>
    <row r="1" spans="1:131" ht="16.5" thickTop="1" thickBot="1" x14ac:dyDescent="0.3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</row>
    <row r="2" spans="1:131" ht="27.6" customHeight="1" thickTop="1" x14ac:dyDescent="0.25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457"/>
      <c r="BV2" s="8"/>
      <c r="EA2" s="7"/>
    </row>
    <row r="3" spans="1:131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458"/>
      <c r="BV3" s="10"/>
      <c r="EA3" s="246"/>
    </row>
    <row r="4" spans="1:131" ht="27.6" customHeight="1" x14ac:dyDescent="0.25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458"/>
      <c r="BV4" s="8"/>
      <c r="EA4" s="6"/>
    </row>
    <row r="5" spans="1:131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458"/>
      <c r="BV5" s="8"/>
      <c r="EA5" s="6"/>
    </row>
    <row r="6" spans="1:131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59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EA6" s="17">
        <v>5</v>
      </c>
    </row>
    <row r="7" spans="1:131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78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54"/>
      <c r="DZ7" s="323"/>
      <c r="EA7" s="247" t="s">
        <v>82</v>
      </c>
    </row>
    <row r="8" spans="1:131" ht="15.75" thickBot="1" x14ac:dyDescent="0.3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396" t="s">
        <v>93</v>
      </c>
      <c r="BJ8" s="396" t="s">
        <v>94</v>
      </c>
      <c r="BK8" s="396" t="s">
        <v>83</v>
      </c>
      <c r="BL8" s="395" t="s">
        <v>228</v>
      </c>
      <c r="BM8" s="395" t="s">
        <v>85</v>
      </c>
      <c r="BN8" s="395" t="s">
        <v>229</v>
      </c>
      <c r="BO8" s="395" t="s">
        <v>239</v>
      </c>
      <c r="BP8" s="395" t="s">
        <v>241</v>
      </c>
      <c r="BQ8" s="395" t="s">
        <v>242</v>
      </c>
      <c r="BR8" s="395" t="s">
        <v>243</v>
      </c>
      <c r="BS8" s="395" t="s">
        <v>246</v>
      </c>
      <c r="BT8" s="395"/>
      <c r="BU8" s="460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331" t="s">
        <v>120</v>
      </c>
      <c r="CT8" s="331" t="s">
        <v>121</v>
      </c>
      <c r="CU8" s="289" t="s">
        <v>122</v>
      </c>
      <c r="CV8" s="289" t="s">
        <v>123</v>
      </c>
      <c r="CW8" s="331" t="s">
        <v>124</v>
      </c>
      <c r="CX8" s="331" t="s">
        <v>125</v>
      </c>
      <c r="CY8" s="331" t="s">
        <v>126</v>
      </c>
      <c r="CZ8" s="331" t="s">
        <v>127</v>
      </c>
      <c r="DA8" s="331" t="s">
        <v>128</v>
      </c>
      <c r="DB8" s="331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227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s="324"/>
      <c r="EA8" s="248">
        <v>45626</v>
      </c>
    </row>
    <row r="9" spans="1:131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397"/>
      <c r="BK9" s="397"/>
      <c r="BL9" s="274"/>
      <c r="BM9" s="274"/>
      <c r="BN9" s="274"/>
      <c r="BO9" s="274"/>
      <c r="BP9" s="274"/>
      <c r="BQ9" s="274"/>
      <c r="BR9" s="274"/>
      <c r="BS9" s="274"/>
      <c r="BT9" s="274"/>
      <c r="BU9" s="50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325"/>
      <c r="EA9" s="53"/>
    </row>
    <row r="10" spans="1:131" s="56" customFormat="1" x14ac:dyDescent="0.25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6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398">
        <v>1002164</v>
      </c>
      <c r="BI10" s="422">
        <v>1008590</v>
      </c>
      <c r="BJ10" s="398">
        <v>1004857</v>
      </c>
      <c r="BK10" s="398">
        <v>1006464</v>
      </c>
      <c r="BL10" s="192">
        <v>1007759</v>
      </c>
      <c r="BM10" s="192">
        <v>1003946</v>
      </c>
      <c r="BN10" s="192">
        <v>1005768</v>
      </c>
      <c r="BO10" s="192">
        <v>1006229</v>
      </c>
      <c r="BP10" s="192">
        <v>1008264</v>
      </c>
      <c r="BQ10" s="192">
        <v>1008116</v>
      </c>
      <c r="BR10" s="192">
        <v>1011558</v>
      </c>
      <c r="BS10" s="192">
        <v>1014973</v>
      </c>
      <c r="BT10" s="192"/>
      <c r="BU10" s="58">
        <f t="shared" ref="BU10:DY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1">
        <f t="shared" si="0"/>
        <v>2941</v>
      </c>
      <c r="CR10" s="291">
        <f t="shared" si="0"/>
        <v>9338</v>
      </c>
      <c r="CS10" s="291">
        <f t="shared" si="0"/>
        <v>8466</v>
      </c>
      <c r="CT10" s="291">
        <f t="shared" si="0"/>
        <v>-2570</v>
      </c>
      <c r="CU10" s="291">
        <f t="shared" si="0"/>
        <v>-1297</v>
      </c>
      <c r="CV10" s="291">
        <f t="shared" si="0"/>
        <v>-4157</v>
      </c>
      <c r="CW10" s="291">
        <f t="shared" si="0"/>
        <v>1049</v>
      </c>
      <c r="CX10" s="291">
        <f t="shared" si="0"/>
        <v>-4736</v>
      </c>
      <c r="CY10" s="291">
        <f t="shared" si="0"/>
        <v>-8806</v>
      </c>
      <c r="CZ10" s="291">
        <f t="shared" si="0"/>
        <v>-14229</v>
      </c>
      <c r="DA10" s="291">
        <f t="shared" si="0"/>
        <v>-19958</v>
      </c>
      <c r="DB10" s="291">
        <f t="shared" si="0"/>
        <v>2364</v>
      </c>
      <c r="DC10" s="291">
        <f t="shared" si="0"/>
        <v>-14488</v>
      </c>
      <c r="DD10" s="291">
        <f t="shared" si="0"/>
        <v>-17180</v>
      </c>
      <c r="DE10" s="291">
        <f t="shared" si="0"/>
        <v>-18224</v>
      </c>
      <c r="DF10" s="291">
        <f t="shared" si="0"/>
        <v>-5984</v>
      </c>
      <c r="DG10" s="291">
        <f t="shared" si="0"/>
        <v>-10979</v>
      </c>
      <c r="DH10" s="291">
        <f t="shared" si="0"/>
        <v>-7944</v>
      </c>
      <c r="DI10" s="291">
        <f t="shared" si="0"/>
        <v>-10235</v>
      </c>
      <c r="DJ10" s="291">
        <f t="shared" si="0"/>
        <v>-6064</v>
      </c>
      <c r="DK10" s="291">
        <f t="shared" si="0"/>
        <v>-6156</v>
      </c>
      <c r="DL10" s="291">
        <f t="shared" si="0"/>
        <v>-9133</v>
      </c>
      <c r="DM10" s="291">
        <f t="shared" si="0"/>
        <v>-7558</v>
      </c>
      <c r="DN10" s="291">
        <f t="shared" si="0"/>
        <v>-14368</v>
      </c>
      <c r="DO10" s="291">
        <f t="shared" si="0"/>
        <v>2828</v>
      </c>
      <c r="DP10" s="291">
        <f t="shared" si="0"/>
        <v>-879</v>
      </c>
      <c r="DQ10" s="291">
        <f t="shared" si="0"/>
        <v>4081</v>
      </c>
      <c r="DR10" s="291">
        <f t="shared" si="0"/>
        <v>1363</v>
      </c>
      <c r="DS10" s="291">
        <f t="shared" si="0"/>
        <v>4093</v>
      </c>
      <c r="DT10" s="291">
        <f t="shared" si="0"/>
        <v>6513</v>
      </c>
      <c r="DU10" s="291">
        <f t="shared" si="0"/>
        <v>5387</v>
      </c>
      <c r="DV10" s="291">
        <f t="shared" si="0"/>
        <v>8215</v>
      </c>
      <c r="DW10" s="291">
        <f t="shared" si="0"/>
        <v>10133</v>
      </c>
      <c r="DX10" s="291">
        <f t="shared" si="0"/>
        <v>13575</v>
      </c>
      <c r="DY10" s="291">
        <f t="shared" si="0"/>
        <v>14700</v>
      </c>
      <c r="DZ10" s="325"/>
      <c r="EA10" s="61">
        <f>'MONTHLY SUMMARIES'!D10</f>
        <v>1014973</v>
      </c>
    </row>
    <row r="11" spans="1:131" s="56" customFormat="1" x14ac:dyDescent="0.2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6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398">
        <v>456597</v>
      </c>
      <c r="BI11" s="422">
        <v>459277</v>
      </c>
      <c r="BJ11" s="398">
        <v>453007</v>
      </c>
      <c r="BK11" s="398">
        <v>445709</v>
      </c>
      <c r="BL11" s="192">
        <v>436647</v>
      </c>
      <c r="BM11" s="192">
        <v>436647</v>
      </c>
      <c r="BN11" s="192">
        <v>373710</v>
      </c>
      <c r="BO11" s="192">
        <v>375107</v>
      </c>
      <c r="BP11" s="192">
        <v>377606</v>
      </c>
      <c r="BQ11" s="192">
        <v>379919</v>
      </c>
      <c r="BR11" s="192">
        <v>384364</v>
      </c>
      <c r="BS11" s="192">
        <v>378709</v>
      </c>
      <c r="BT11" s="192"/>
      <c r="BU11" s="5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325"/>
      <c r="EA11" s="61">
        <f>GETPIVOTDATA("VALUE",'CSS ESCO pvt'!$I$3,"DATE_FILE",$EA$8,"COMPANY",$EA$6,"TRIM_CAT","Residential-GRID","TRIM_LINE",$A9)</f>
        <v>378709</v>
      </c>
    </row>
    <row r="12" spans="1:131" s="56" customFormat="1" x14ac:dyDescent="0.2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6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398">
        <v>545567</v>
      </c>
      <c r="BI12" s="422">
        <v>549313</v>
      </c>
      <c r="BJ12" s="398">
        <v>551850</v>
      </c>
      <c r="BK12" s="398">
        <v>560755</v>
      </c>
      <c r="BL12" s="192">
        <v>571112</v>
      </c>
      <c r="BM12" s="192">
        <v>567299</v>
      </c>
      <c r="BN12" s="192">
        <v>632058</v>
      </c>
      <c r="BO12" s="192">
        <v>631122</v>
      </c>
      <c r="BP12" s="192">
        <v>630658</v>
      </c>
      <c r="BQ12" s="192">
        <v>628197</v>
      </c>
      <c r="BR12" s="192">
        <v>627194</v>
      </c>
      <c r="BS12" s="192">
        <v>636264</v>
      </c>
      <c r="BT12" s="192"/>
      <c r="BU12" s="5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325"/>
      <c r="EA12" s="75">
        <f>EA10-EA11</f>
        <v>636264</v>
      </c>
    </row>
    <row r="13" spans="1:131" s="56" customFormat="1" x14ac:dyDescent="0.25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6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398">
        <v>157049</v>
      </c>
      <c r="BI13" s="422">
        <v>151811</v>
      </c>
      <c r="BJ13" s="398">
        <v>156307</v>
      </c>
      <c r="BK13" s="398">
        <v>157411</v>
      </c>
      <c r="BL13" s="192">
        <v>155607</v>
      </c>
      <c r="BM13" s="192">
        <v>159132</v>
      </c>
      <c r="BN13" s="192">
        <v>158711</v>
      </c>
      <c r="BO13" s="192">
        <v>158585</v>
      </c>
      <c r="BP13" s="192">
        <v>158762</v>
      </c>
      <c r="BQ13" s="192">
        <v>160444</v>
      </c>
      <c r="BR13" s="192">
        <v>159744</v>
      </c>
      <c r="BS13" s="192">
        <v>160350</v>
      </c>
      <c r="BT13" s="192"/>
      <c r="BU13" s="58">
        <f t="shared" ref="BU13:DY13" si="1">O13-C13</f>
        <v>1209</v>
      </c>
      <c r="BV13" s="62">
        <f t="shared" si="1"/>
        <v>8449</v>
      </c>
      <c r="BW13" s="62">
        <f t="shared" si="1"/>
        <v>5973</v>
      </c>
      <c r="BX13" s="62">
        <f t="shared" si="1"/>
        <v>5155</v>
      </c>
      <c r="BY13" s="62">
        <f t="shared" si="1"/>
        <v>13632</v>
      </c>
      <c r="BZ13" s="62">
        <f t="shared" si="1"/>
        <v>12786</v>
      </c>
      <c r="CA13" s="62">
        <f t="shared" si="1"/>
        <v>10763</v>
      </c>
      <c r="CB13" s="62">
        <f t="shared" si="1"/>
        <v>6731</v>
      </c>
      <c r="CC13" s="62">
        <f t="shared" si="1"/>
        <v>11666</v>
      </c>
      <c r="CD13" s="62">
        <f t="shared" si="1"/>
        <v>14249</v>
      </c>
      <c r="CE13" s="62">
        <f t="shared" si="1"/>
        <v>13567</v>
      </c>
      <c r="CF13" s="62">
        <f t="shared" si="1"/>
        <v>17553</v>
      </c>
      <c r="CG13" s="62">
        <f t="shared" si="1"/>
        <v>19146</v>
      </c>
      <c r="CH13" s="62">
        <f t="shared" si="1"/>
        <v>8292</v>
      </c>
      <c r="CI13" s="62">
        <f t="shared" si="1"/>
        <v>13289</v>
      </c>
      <c r="CJ13" s="62">
        <f t="shared" si="1"/>
        <v>14293</v>
      </c>
      <c r="CK13" s="62">
        <f t="shared" si="1"/>
        <v>5906</v>
      </c>
      <c r="CL13" s="62">
        <f t="shared" si="1"/>
        <v>5462</v>
      </c>
      <c r="CM13" s="251">
        <f t="shared" si="1"/>
        <v>2282</v>
      </c>
      <c r="CN13" s="251">
        <f t="shared" si="1"/>
        <v>-2449</v>
      </c>
      <c r="CO13" s="251">
        <f t="shared" si="1"/>
        <v>-13726</v>
      </c>
      <c r="CP13" s="251">
        <f t="shared" si="1"/>
        <v>-1693</v>
      </c>
      <c r="CQ13" s="291">
        <f t="shared" si="1"/>
        <v>-6825</v>
      </c>
      <c r="CR13" s="291">
        <f t="shared" si="1"/>
        <v>-13055</v>
      </c>
      <c r="CS13" s="291">
        <f t="shared" si="1"/>
        <v>-12862</v>
      </c>
      <c r="CT13" s="291">
        <f t="shared" si="1"/>
        <v>-1181</v>
      </c>
      <c r="CU13" s="291">
        <f t="shared" si="1"/>
        <v>-867</v>
      </c>
      <c r="CV13" s="291">
        <f t="shared" si="1"/>
        <v>-129</v>
      </c>
      <c r="CW13" s="291">
        <f t="shared" si="1"/>
        <v>-2954</v>
      </c>
      <c r="CX13" s="291">
        <f t="shared" si="1"/>
        <v>234</v>
      </c>
      <c r="CY13" s="291">
        <f t="shared" si="1"/>
        <v>7865</v>
      </c>
      <c r="CZ13" s="291">
        <f t="shared" si="1"/>
        <v>16864</v>
      </c>
      <c r="DA13" s="291">
        <f t="shared" si="1"/>
        <v>23338</v>
      </c>
      <c r="DB13" s="291">
        <f t="shared" si="1"/>
        <v>996</v>
      </c>
      <c r="DC13" s="291">
        <f t="shared" si="1"/>
        <v>18788</v>
      </c>
      <c r="DD13" s="291">
        <f t="shared" si="1"/>
        <v>21273</v>
      </c>
      <c r="DE13" s="291">
        <f t="shared" si="1"/>
        <v>22158</v>
      </c>
      <c r="DF13" s="291">
        <f t="shared" si="1"/>
        <v>11262</v>
      </c>
      <c r="DG13" s="291">
        <f t="shared" si="1"/>
        <v>13235</v>
      </c>
      <c r="DH13" s="291">
        <f t="shared" si="1"/>
        <v>11779</v>
      </c>
      <c r="DI13" s="291">
        <f t="shared" si="1"/>
        <v>16008</v>
      </c>
      <c r="DJ13" s="291">
        <f t="shared" si="1"/>
        <v>12602</v>
      </c>
      <c r="DK13" s="291">
        <f t="shared" si="1"/>
        <v>12753</v>
      </c>
      <c r="DL13" s="291">
        <f t="shared" si="1"/>
        <v>12426</v>
      </c>
      <c r="DM13" s="291">
        <f t="shared" si="1"/>
        <v>11025</v>
      </c>
      <c r="DN13" s="291">
        <f t="shared" si="1"/>
        <v>18594</v>
      </c>
      <c r="DO13" s="291">
        <f t="shared" si="1"/>
        <v>1375</v>
      </c>
      <c r="DP13" s="291">
        <f t="shared" si="1"/>
        <v>5548</v>
      </c>
      <c r="DQ13" s="291">
        <f t="shared" si="1"/>
        <v>3948</v>
      </c>
      <c r="DR13" s="291">
        <f t="shared" si="1"/>
        <v>4868</v>
      </c>
      <c r="DS13" s="291">
        <f t="shared" si="1"/>
        <v>3518</v>
      </c>
      <c r="DT13" s="291">
        <f t="shared" si="1"/>
        <v>3587</v>
      </c>
      <c r="DU13" s="291">
        <f t="shared" si="1"/>
        <v>1889</v>
      </c>
      <c r="DV13" s="291">
        <f t="shared" si="1"/>
        <v>3472</v>
      </c>
      <c r="DW13" s="291">
        <f t="shared" si="1"/>
        <v>2439</v>
      </c>
      <c r="DX13" s="291">
        <f t="shared" si="1"/>
        <v>1739</v>
      </c>
      <c r="DY13" s="291">
        <f t="shared" si="1"/>
        <v>3370</v>
      </c>
      <c r="DZ13" s="325"/>
      <c r="EA13" s="61">
        <f>'MONTHLY SUMMARIES'!D11</f>
        <v>160350</v>
      </c>
    </row>
    <row r="14" spans="1:131" s="56" customFormat="1" x14ac:dyDescent="0.2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6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398">
        <v>72255</v>
      </c>
      <c r="BI14" s="422">
        <v>70353</v>
      </c>
      <c r="BJ14" s="398">
        <v>71472</v>
      </c>
      <c r="BK14" s="398">
        <v>70203</v>
      </c>
      <c r="BL14" s="192">
        <v>68669</v>
      </c>
      <c r="BM14" s="192">
        <v>68669</v>
      </c>
      <c r="BN14" s="192">
        <v>62931</v>
      </c>
      <c r="BO14" s="192">
        <v>63088</v>
      </c>
      <c r="BP14" s="192">
        <v>63367</v>
      </c>
      <c r="BQ14" s="192">
        <v>63638</v>
      </c>
      <c r="BR14" s="192">
        <v>63757</v>
      </c>
      <c r="BS14" s="192">
        <v>62602</v>
      </c>
      <c r="BT14" s="192"/>
      <c r="BU14" s="5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325"/>
      <c r="EA14" s="61">
        <f>GETPIVOTDATA("VALUE",'CSS ESCO pvt'!$I$3,"DATE_FILE",$EA$8,"COMPANY",$EA$6,"TRIM_CAT","Low Income Residential-GRID","TRIM_LINE",$A9)</f>
        <v>62602</v>
      </c>
    </row>
    <row r="15" spans="1:131" s="56" customFormat="1" x14ac:dyDescent="0.2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6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398">
        <v>84794</v>
      </c>
      <c r="BI15" s="422">
        <v>81458</v>
      </c>
      <c r="BJ15" s="398">
        <v>84835</v>
      </c>
      <c r="BK15" s="398">
        <v>87208</v>
      </c>
      <c r="BL15" s="192">
        <v>86938</v>
      </c>
      <c r="BM15" s="192">
        <v>90463</v>
      </c>
      <c r="BN15" s="192">
        <v>95780</v>
      </c>
      <c r="BO15" s="192">
        <v>95497</v>
      </c>
      <c r="BP15" s="192">
        <v>95395</v>
      </c>
      <c r="BQ15" s="192">
        <v>96806</v>
      </c>
      <c r="BR15" s="192">
        <v>95987</v>
      </c>
      <c r="BS15" s="192">
        <v>97748</v>
      </c>
      <c r="BT15" s="192"/>
      <c r="BU15" s="5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325"/>
      <c r="EA15" s="75">
        <f>EA13-EA14</f>
        <v>97748</v>
      </c>
    </row>
    <row r="16" spans="1:131" s="56" customFormat="1" x14ac:dyDescent="0.25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6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398">
        <v>155545</v>
      </c>
      <c r="BI16" s="422">
        <v>155764</v>
      </c>
      <c r="BJ16" s="398">
        <v>155776</v>
      </c>
      <c r="BK16" s="398">
        <v>156130</v>
      </c>
      <c r="BL16" s="192">
        <v>156243</v>
      </c>
      <c r="BM16" s="192">
        <v>156256</v>
      </c>
      <c r="BN16" s="192">
        <v>156349</v>
      </c>
      <c r="BO16" s="192">
        <v>156413</v>
      </c>
      <c r="BP16" s="192">
        <v>156576</v>
      </c>
      <c r="BQ16" s="192">
        <v>156748</v>
      </c>
      <c r="BR16" s="192">
        <v>157027</v>
      </c>
      <c r="BS16" s="192">
        <v>157463</v>
      </c>
      <c r="BT16" s="192"/>
      <c r="BU16" s="58">
        <f t="shared" ref="BU16:CD18" si="2">O16-C16</f>
        <v>3202</v>
      </c>
      <c r="BV16" s="62">
        <f t="shared" si="2"/>
        <v>3380</v>
      </c>
      <c r="BW16" s="62">
        <f t="shared" si="2"/>
        <v>3102</v>
      </c>
      <c r="BX16" s="62">
        <f t="shared" si="2"/>
        <v>2824</v>
      </c>
      <c r="BY16" s="62">
        <f t="shared" si="2"/>
        <v>2531</v>
      </c>
      <c r="BZ16" s="62">
        <f t="shared" si="2"/>
        <v>2222</v>
      </c>
      <c r="CA16" s="62">
        <f t="shared" si="2"/>
        <v>1844</v>
      </c>
      <c r="CB16" s="62">
        <f t="shared" si="2"/>
        <v>1695</v>
      </c>
      <c r="CC16" s="62">
        <f t="shared" si="2"/>
        <v>1222</v>
      </c>
      <c r="CD16" s="62">
        <f t="shared" si="2"/>
        <v>749</v>
      </c>
      <c r="CE16" s="62">
        <f t="shared" ref="CE16:CN18" si="3">Y16-M16</f>
        <v>644</v>
      </c>
      <c r="CF16" s="62">
        <f t="shared" si="3"/>
        <v>253</v>
      </c>
      <c r="CG16" s="62">
        <f t="shared" si="3"/>
        <v>-41</v>
      </c>
      <c r="CH16" s="62">
        <f t="shared" si="3"/>
        <v>-220</v>
      </c>
      <c r="CI16" s="62">
        <f t="shared" si="3"/>
        <v>-106</v>
      </c>
      <c r="CJ16" s="62">
        <f t="shared" si="3"/>
        <v>-67</v>
      </c>
      <c r="CK16" s="62">
        <f t="shared" si="3"/>
        <v>3</v>
      </c>
      <c r="CL16" s="62">
        <f t="shared" si="3"/>
        <v>121</v>
      </c>
      <c r="CM16" s="251">
        <f t="shared" si="3"/>
        <v>129</v>
      </c>
      <c r="CN16" s="251">
        <f t="shared" si="3"/>
        <v>72</v>
      </c>
      <c r="CO16" s="251">
        <f t="shared" ref="CO16:CX18" si="4">AI16-W16</f>
        <v>124</v>
      </c>
      <c r="CP16" s="251">
        <f t="shared" si="4"/>
        <v>227</v>
      </c>
      <c r="CQ16" s="291">
        <f t="shared" si="4"/>
        <v>323</v>
      </c>
      <c r="CR16" s="291">
        <f t="shared" si="4"/>
        <v>415</v>
      </c>
      <c r="CS16" s="291">
        <f t="shared" si="4"/>
        <v>261</v>
      </c>
      <c r="CT16" s="291">
        <f t="shared" si="4"/>
        <v>382</v>
      </c>
      <c r="CU16" s="291">
        <f t="shared" si="4"/>
        <v>561</v>
      </c>
      <c r="CV16" s="291">
        <f t="shared" si="4"/>
        <v>323</v>
      </c>
      <c r="CW16" s="291">
        <f t="shared" si="4"/>
        <v>442</v>
      </c>
      <c r="CX16" s="291">
        <f t="shared" si="4"/>
        <v>204</v>
      </c>
      <c r="CY16" s="291">
        <f t="shared" ref="CY16:DH18" si="5">AS16-AG16</f>
        <v>354</v>
      </c>
      <c r="CZ16" s="291">
        <f t="shared" si="5"/>
        <v>674</v>
      </c>
      <c r="DA16" s="291">
        <f t="shared" si="5"/>
        <v>716</v>
      </c>
      <c r="DB16" s="291">
        <f t="shared" si="5"/>
        <v>562</v>
      </c>
      <c r="DC16" s="291">
        <f t="shared" si="5"/>
        <v>472</v>
      </c>
      <c r="DD16" s="291">
        <f t="shared" si="5"/>
        <v>392</v>
      </c>
      <c r="DE16" s="291">
        <f t="shared" si="5"/>
        <v>339</v>
      </c>
      <c r="DF16" s="291">
        <f t="shared" si="5"/>
        <v>241</v>
      </c>
      <c r="DG16" s="291">
        <f t="shared" si="5"/>
        <v>-65</v>
      </c>
      <c r="DH16" s="291">
        <f t="shared" si="5"/>
        <v>49</v>
      </c>
      <c r="DI16" s="291">
        <f t="shared" ref="DI16:DY18" si="6">BC16-AQ16</f>
        <v>253</v>
      </c>
      <c r="DJ16" s="291">
        <f t="shared" si="6"/>
        <v>291</v>
      </c>
      <c r="DK16" s="291">
        <f t="shared" si="6"/>
        <v>366</v>
      </c>
      <c r="DL16" s="291">
        <f t="shared" si="6"/>
        <v>48</v>
      </c>
      <c r="DM16" s="291">
        <f t="shared" si="6"/>
        <v>95</v>
      </c>
      <c r="DN16" s="291">
        <f t="shared" si="6"/>
        <v>260</v>
      </c>
      <c r="DO16" s="291">
        <f t="shared" si="6"/>
        <v>497</v>
      </c>
      <c r="DP16" s="291">
        <f t="shared" si="6"/>
        <v>489</v>
      </c>
      <c r="DQ16" s="291">
        <f t="shared" si="6"/>
        <v>1014</v>
      </c>
      <c r="DR16" s="291">
        <f t="shared" si="6"/>
        <v>1072</v>
      </c>
      <c r="DS16" s="291">
        <f t="shared" si="6"/>
        <v>1164</v>
      </c>
      <c r="DT16" s="291">
        <f t="shared" si="6"/>
        <v>1312</v>
      </c>
      <c r="DU16" s="291">
        <f t="shared" si="6"/>
        <v>1076</v>
      </c>
      <c r="DV16" s="291">
        <f t="shared" si="6"/>
        <v>1396</v>
      </c>
      <c r="DW16" s="291">
        <f t="shared" si="6"/>
        <v>1488</v>
      </c>
      <c r="DX16" s="291">
        <f t="shared" si="6"/>
        <v>1767</v>
      </c>
      <c r="DY16" s="291">
        <f t="shared" si="6"/>
        <v>2069</v>
      </c>
      <c r="DZ16" s="325"/>
      <c r="EA16" s="61">
        <f>'MONTHLY SUMMARIES'!D12</f>
        <v>157463</v>
      </c>
    </row>
    <row r="17" spans="1:131" s="56" customFormat="1" x14ac:dyDescent="0.25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6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398">
        <v>11305</v>
      </c>
      <c r="BI17" s="422">
        <v>11309</v>
      </c>
      <c r="BJ17" s="398">
        <v>11327</v>
      </c>
      <c r="BK17" s="398">
        <v>11334</v>
      </c>
      <c r="BL17" s="192">
        <v>11314</v>
      </c>
      <c r="BM17" s="192">
        <v>11315</v>
      </c>
      <c r="BN17" s="192">
        <v>11319</v>
      </c>
      <c r="BO17" s="192">
        <v>11309</v>
      </c>
      <c r="BP17" s="192">
        <v>11306</v>
      </c>
      <c r="BQ17" s="192">
        <v>11265</v>
      </c>
      <c r="BR17" s="192">
        <v>11244</v>
      </c>
      <c r="BS17" s="192">
        <v>11268</v>
      </c>
      <c r="BT17" s="192"/>
      <c r="BU17" s="58">
        <f t="shared" si="2"/>
        <v>430</v>
      </c>
      <c r="BV17" s="62">
        <f t="shared" si="2"/>
        <v>399</v>
      </c>
      <c r="BW17" s="62">
        <f t="shared" si="2"/>
        <v>352</v>
      </c>
      <c r="BX17" s="62">
        <f t="shared" si="2"/>
        <v>303</v>
      </c>
      <c r="BY17" s="62">
        <f t="shared" si="2"/>
        <v>257</v>
      </c>
      <c r="BZ17" s="62">
        <f t="shared" si="2"/>
        <v>195</v>
      </c>
      <c r="CA17" s="62">
        <f t="shared" si="2"/>
        <v>145</v>
      </c>
      <c r="CB17" s="62">
        <f t="shared" si="2"/>
        <v>115</v>
      </c>
      <c r="CC17" s="62">
        <f t="shared" si="2"/>
        <v>32</v>
      </c>
      <c r="CD17" s="62">
        <f t="shared" si="2"/>
        <v>-34</v>
      </c>
      <c r="CE17" s="62">
        <f t="shared" si="3"/>
        <v>-76</v>
      </c>
      <c r="CF17" s="62">
        <f t="shared" si="3"/>
        <v>-110</v>
      </c>
      <c r="CG17" s="62">
        <f t="shared" si="3"/>
        <v>-163</v>
      </c>
      <c r="CH17" s="62">
        <f t="shared" si="3"/>
        <v>-209</v>
      </c>
      <c r="CI17" s="62">
        <f t="shared" si="3"/>
        <v>-205</v>
      </c>
      <c r="CJ17" s="62">
        <f t="shared" si="3"/>
        <v>-206</v>
      </c>
      <c r="CK17" s="62">
        <f t="shared" si="3"/>
        <v>-206</v>
      </c>
      <c r="CL17" s="62">
        <f t="shared" si="3"/>
        <v>-201</v>
      </c>
      <c r="CM17" s="251">
        <f t="shared" si="3"/>
        <v>-234</v>
      </c>
      <c r="CN17" s="251">
        <f t="shared" si="3"/>
        <v>-248</v>
      </c>
      <c r="CO17" s="251">
        <f t="shared" si="4"/>
        <v>-227</v>
      </c>
      <c r="CP17" s="251">
        <f t="shared" si="4"/>
        <v>-213</v>
      </c>
      <c r="CQ17" s="291">
        <f t="shared" si="4"/>
        <v>-189</v>
      </c>
      <c r="CR17" s="291">
        <f t="shared" si="4"/>
        <v>-231</v>
      </c>
      <c r="CS17" s="291">
        <f t="shared" si="4"/>
        <v>-230</v>
      </c>
      <c r="CT17" s="291">
        <f t="shared" si="4"/>
        <v>-164</v>
      </c>
      <c r="CU17" s="291">
        <f t="shared" si="4"/>
        <v>-162</v>
      </c>
      <c r="CV17" s="291">
        <f t="shared" si="4"/>
        <v>-152</v>
      </c>
      <c r="CW17" s="291">
        <f t="shared" si="4"/>
        <v>-136</v>
      </c>
      <c r="CX17" s="291">
        <f t="shared" si="4"/>
        <v>-158</v>
      </c>
      <c r="CY17" s="291">
        <f t="shared" si="5"/>
        <v>-151</v>
      </c>
      <c r="CZ17" s="291">
        <f t="shared" si="5"/>
        <v>-104</v>
      </c>
      <c r="DA17" s="291">
        <f t="shared" si="5"/>
        <v>-91</v>
      </c>
      <c r="DB17" s="291">
        <f t="shared" si="5"/>
        <v>-103</v>
      </c>
      <c r="DC17" s="291">
        <f t="shared" si="5"/>
        <v>-122</v>
      </c>
      <c r="DD17" s="291">
        <f t="shared" si="5"/>
        <v>-90</v>
      </c>
      <c r="DE17" s="291">
        <f t="shared" si="5"/>
        <v>-80</v>
      </c>
      <c r="DF17" s="291">
        <f t="shared" si="5"/>
        <v>-113</v>
      </c>
      <c r="DG17" s="291">
        <f t="shared" si="5"/>
        <v>-122</v>
      </c>
      <c r="DH17" s="291">
        <f t="shared" si="5"/>
        <v>-153</v>
      </c>
      <c r="DI17" s="291">
        <f t="shared" si="6"/>
        <v>-119</v>
      </c>
      <c r="DJ17" s="291">
        <f t="shared" si="6"/>
        <v>-87</v>
      </c>
      <c r="DK17" s="291">
        <f t="shared" si="6"/>
        <v>-129</v>
      </c>
      <c r="DL17" s="291">
        <f t="shared" si="6"/>
        <v>-152</v>
      </c>
      <c r="DM17" s="291">
        <f t="shared" si="6"/>
        <v>-142</v>
      </c>
      <c r="DN17" s="291">
        <f t="shared" si="6"/>
        <v>-116</v>
      </c>
      <c r="DO17" s="291">
        <f t="shared" si="6"/>
        <v>-98</v>
      </c>
      <c r="DP17" s="291">
        <f t="shared" si="6"/>
        <v>-81</v>
      </c>
      <c r="DQ17" s="291">
        <f t="shared" si="6"/>
        <v>-76</v>
      </c>
      <c r="DR17" s="291">
        <f t="shared" si="6"/>
        <v>-85</v>
      </c>
      <c r="DS17" s="291">
        <f t="shared" si="6"/>
        <v>-64</v>
      </c>
      <c r="DT17" s="291">
        <f t="shared" si="6"/>
        <v>-23</v>
      </c>
      <c r="DU17" s="291">
        <f t="shared" si="6"/>
        <v>-66</v>
      </c>
      <c r="DV17" s="291">
        <f t="shared" si="6"/>
        <v>-50</v>
      </c>
      <c r="DW17" s="291">
        <f t="shared" si="6"/>
        <v>-10</v>
      </c>
      <c r="DX17" s="291">
        <f t="shared" si="6"/>
        <v>-31</v>
      </c>
      <c r="DY17" s="291">
        <f t="shared" si="6"/>
        <v>-31</v>
      </c>
      <c r="DZ17" s="325"/>
      <c r="EA17" s="61">
        <f>'MONTHLY SUMMARIES'!D13</f>
        <v>11268</v>
      </c>
    </row>
    <row r="18" spans="1:131" s="56" customFormat="1" x14ac:dyDescent="0.25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6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398">
        <v>2971</v>
      </c>
      <c r="BI18" s="422">
        <v>2972</v>
      </c>
      <c r="BJ18" s="398">
        <v>2969</v>
      </c>
      <c r="BK18" s="398">
        <v>2977</v>
      </c>
      <c r="BL18" s="192">
        <v>2982</v>
      </c>
      <c r="BM18" s="192">
        <v>2980</v>
      </c>
      <c r="BN18" s="192">
        <v>2988</v>
      </c>
      <c r="BO18" s="192">
        <v>2989</v>
      </c>
      <c r="BP18" s="192">
        <v>2995</v>
      </c>
      <c r="BQ18" s="192">
        <v>2992</v>
      </c>
      <c r="BR18" s="192">
        <v>2993</v>
      </c>
      <c r="BS18" s="192">
        <v>2995</v>
      </c>
      <c r="BT18" s="192"/>
      <c r="BU18" s="58">
        <f t="shared" si="2"/>
        <v>20</v>
      </c>
      <c r="BV18" s="62">
        <f t="shared" si="2"/>
        <v>31</v>
      </c>
      <c r="BW18" s="62">
        <f t="shared" si="2"/>
        <v>18</v>
      </c>
      <c r="BX18" s="62">
        <f t="shared" si="2"/>
        <v>8</v>
      </c>
      <c r="BY18" s="62">
        <f t="shared" si="2"/>
        <v>1</v>
      </c>
      <c r="BZ18" s="62">
        <f t="shared" si="2"/>
        <v>-1</v>
      </c>
      <c r="CA18" s="62">
        <f t="shared" si="2"/>
        <v>-2</v>
      </c>
      <c r="CB18" s="62">
        <f t="shared" si="2"/>
        <v>2</v>
      </c>
      <c r="CC18" s="62">
        <f t="shared" si="2"/>
        <v>-1</v>
      </c>
      <c r="CD18" s="62">
        <f t="shared" si="2"/>
        <v>-4</v>
      </c>
      <c r="CE18" s="62">
        <f t="shared" si="3"/>
        <v>-7</v>
      </c>
      <c r="CF18" s="62">
        <f t="shared" si="3"/>
        <v>-14</v>
      </c>
      <c r="CG18" s="62">
        <f t="shared" si="3"/>
        <v>-21</v>
      </c>
      <c r="CH18" s="62">
        <f t="shared" si="3"/>
        <v>-40</v>
      </c>
      <c r="CI18" s="62">
        <f t="shared" si="3"/>
        <v>-20</v>
      </c>
      <c r="CJ18" s="62">
        <f t="shared" si="3"/>
        <v>-13</v>
      </c>
      <c r="CK18" s="62">
        <f t="shared" si="3"/>
        <v>-14</v>
      </c>
      <c r="CL18" s="62">
        <f t="shared" si="3"/>
        <v>-12</v>
      </c>
      <c r="CM18" s="251">
        <f t="shared" si="3"/>
        <v>-19</v>
      </c>
      <c r="CN18" s="251">
        <f t="shared" si="3"/>
        <v>-24</v>
      </c>
      <c r="CO18" s="251">
        <f t="shared" si="4"/>
        <v>-19</v>
      </c>
      <c r="CP18" s="251">
        <f t="shared" si="4"/>
        <v>-20</v>
      </c>
      <c r="CQ18" s="291">
        <f t="shared" si="4"/>
        <v>-21</v>
      </c>
      <c r="CR18" s="291">
        <f t="shared" si="4"/>
        <v>-19</v>
      </c>
      <c r="CS18" s="291">
        <f t="shared" si="4"/>
        <v>-18</v>
      </c>
      <c r="CT18" s="291">
        <f t="shared" si="4"/>
        <v>47</v>
      </c>
      <c r="CU18" s="291">
        <f t="shared" si="4"/>
        <v>34</v>
      </c>
      <c r="CV18" s="291">
        <f t="shared" si="4"/>
        <v>21</v>
      </c>
      <c r="CW18" s="291">
        <f t="shared" si="4"/>
        <v>25</v>
      </c>
      <c r="CX18" s="291">
        <f t="shared" si="4"/>
        <v>6</v>
      </c>
      <c r="CY18" s="291">
        <f t="shared" si="5"/>
        <v>-19</v>
      </c>
      <c r="CZ18" s="291">
        <f t="shared" si="5"/>
        <v>-4</v>
      </c>
      <c r="DA18" s="291">
        <f t="shared" si="5"/>
        <v>-14</v>
      </c>
      <c r="DB18" s="291">
        <f t="shared" si="5"/>
        <v>1</v>
      </c>
      <c r="DC18" s="291">
        <f t="shared" si="5"/>
        <v>-8</v>
      </c>
      <c r="DD18" s="291">
        <f t="shared" si="5"/>
        <v>-5</v>
      </c>
      <c r="DE18" s="291">
        <f t="shared" si="5"/>
        <v>-16</v>
      </c>
      <c r="DF18" s="291">
        <f t="shared" si="5"/>
        <v>-70</v>
      </c>
      <c r="DG18" s="291">
        <f t="shared" si="5"/>
        <v>-60</v>
      </c>
      <c r="DH18" s="291">
        <f t="shared" si="5"/>
        <v>-52</v>
      </c>
      <c r="DI18" s="291">
        <f t="shared" si="6"/>
        <v>-45</v>
      </c>
      <c r="DJ18" s="291">
        <f t="shared" si="6"/>
        <v>-23</v>
      </c>
      <c r="DK18" s="291">
        <f t="shared" si="6"/>
        <v>0</v>
      </c>
      <c r="DL18" s="291">
        <f t="shared" si="6"/>
        <v>-16</v>
      </c>
      <c r="DM18" s="291">
        <f t="shared" si="6"/>
        <v>-4</v>
      </c>
      <c r="DN18" s="291">
        <f t="shared" si="6"/>
        <v>-14</v>
      </c>
      <c r="DO18" s="291">
        <f t="shared" si="6"/>
        <v>0</v>
      </c>
      <c r="DP18" s="291">
        <f t="shared" si="6"/>
        <v>-2</v>
      </c>
      <c r="DQ18" s="291">
        <f t="shared" si="6"/>
        <v>17</v>
      </c>
      <c r="DR18" s="291">
        <f t="shared" si="6"/>
        <v>16</v>
      </c>
      <c r="DS18" s="291">
        <f t="shared" si="6"/>
        <v>9</v>
      </c>
      <c r="DT18" s="291">
        <f t="shared" si="6"/>
        <v>23</v>
      </c>
      <c r="DU18" s="291">
        <f t="shared" si="6"/>
        <v>22</v>
      </c>
      <c r="DV18" s="291">
        <f t="shared" si="6"/>
        <v>23</v>
      </c>
      <c r="DW18" s="291">
        <f t="shared" si="6"/>
        <v>26</v>
      </c>
      <c r="DX18" s="291">
        <f t="shared" si="6"/>
        <v>27</v>
      </c>
      <c r="DY18" s="291">
        <f t="shared" si="6"/>
        <v>26</v>
      </c>
      <c r="DZ18" s="325"/>
      <c r="EA18" s="61">
        <f>'MONTHLY SUMMARIES'!D14</f>
        <v>2995</v>
      </c>
    </row>
    <row r="19" spans="1:131" s="70" customFormat="1" ht="15.75" thickBot="1" x14ac:dyDescent="0.3">
      <c r="A19" s="144"/>
      <c r="B19" s="64" t="s">
        <v>148</v>
      </c>
      <c r="C19" s="65">
        <f>SUM(C10:C18)</f>
        <v>1305193</v>
      </c>
      <c r="D19" s="66">
        <f t="shared" ref="D19:BU19" si="7">SUM(D10:D18)</f>
        <v>1306119</v>
      </c>
      <c r="E19" s="66">
        <f t="shared" si="7"/>
        <v>1306665</v>
      </c>
      <c r="F19" s="66">
        <f t="shared" si="7"/>
        <v>1307111</v>
      </c>
      <c r="G19" s="66">
        <f t="shared" si="7"/>
        <v>1308107</v>
      </c>
      <c r="H19" s="66">
        <f t="shared" si="7"/>
        <v>1309046</v>
      </c>
      <c r="I19" s="66">
        <f t="shared" si="7"/>
        <v>1310960</v>
      </c>
      <c r="J19" s="66">
        <f t="shared" si="7"/>
        <v>1312244</v>
      </c>
      <c r="K19" s="66">
        <f t="shared" si="7"/>
        <v>1315590</v>
      </c>
      <c r="L19" s="67">
        <f t="shared" si="7"/>
        <v>1319696</v>
      </c>
      <c r="M19" s="66">
        <f t="shared" si="7"/>
        <v>1320110</v>
      </c>
      <c r="N19" s="66">
        <f t="shared" si="7"/>
        <v>1323239</v>
      </c>
      <c r="O19" s="66">
        <f t="shared" si="7"/>
        <v>1325917</v>
      </c>
      <c r="P19" s="66">
        <f t="shared" si="7"/>
        <v>1327832</v>
      </c>
      <c r="Q19" s="66">
        <f t="shared" si="7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ref="W19:AA19" si="8">SUM(W10+W13+W16+W17+W18)</f>
        <v>1325189</v>
      </c>
      <c r="X19" s="67">
        <f t="shared" si="8"/>
        <v>1324651</v>
      </c>
      <c r="Y19" s="180">
        <f t="shared" si="8"/>
        <v>1324973</v>
      </c>
      <c r="Z19" s="180">
        <v>1325323</v>
      </c>
      <c r="AA19" s="180">
        <f t="shared" si="8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7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399">
        <v>1329034</v>
      </c>
      <c r="BI19" s="275">
        <v>1330446</v>
      </c>
      <c r="BJ19" s="399">
        <v>1331236</v>
      </c>
      <c r="BK19" s="399">
        <v>1334316</v>
      </c>
      <c r="BL19" s="275">
        <v>1333905</v>
      </c>
      <c r="BM19" s="275">
        <v>1333629</v>
      </c>
      <c r="BN19" s="275">
        <v>1335135</v>
      </c>
      <c r="BO19" s="275">
        <v>1335525</v>
      </c>
      <c r="BP19" s="275">
        <v>1337903</v>
      </c>
      <c r="BQ19" s="275">
        <v>1339565</v>
      </c>
      <c r="BR19" s="275">
        <v>1342566</v>
      </c>
      <c r="BS19" s="275">
        <v>1347049</v>
      </c>
      <c r="BT19" s="275"/>
      <c r="BU19" s="65">
        <f t="shared" si="7"/>
        <v>20724</v>
      </c>
      <c r="BV19" s="69">
        <f t="shared" ref="BV19:BX19" si="9">SUM(BV10:BV18)</f>
        <v>21713</v>
      </c>
      <c r="BW19" s="69">
        <f t="shared" si="9"/>
        <v>20862</v>
      </c>
      <c r="BX19" s="69">
        <f t="shared" si="9"/>
        <v>20349</v>
      </c>
      <c r="BY19" s="69">
        <f t="shared" ref="BY19:BZ19" si="10">SUM(BY10:BY18)</f>
        <v>17734</v>
      </c>
      <c r="BZ19" s="69">
        <f t="shared" si="10"/>
        <v>16834</v>
      </c>
      <c r="CA19" s="69">
        <f t="shared" ref="CA19:CB19" si="11">SUM(CA10:CA18)</f>
        <v>14238</v>
      </c>
      <c r="CB19" s="69">
        <f t="shared" si="11"/>
        <v>12542</v>
      </c>
      <c r="CC19" s="69">
        <f t="shared" ref="CC19:CD19" si="12">SUM(CC10:CC18)</f>
        <v>9599</v>
      </c>
      <c r="CD19" s="69">
        <f t="shared" si="12"/>
        <v>4955</v>
      </c>
      <c r="CE19" s="69">
        <f t="shared" ref="CE19:CF19" si="13">SUM(CE10:CE18)</f>
        <v>4863</v>
      </c>
      <c r="CF19" s="69">
        <f t="shared" si="13"/>
        <v>2084</v>
      </c>
      <c r="CG19" s="69">
        <f t="shared" ref="CG19:CH19" si="14">SUM(CG10:CG18)</f>
        <v>-379</v>
      </c>
      <c r="CH19" s="69">
        <f t="shared" si="14"/>
        <v>-3011</v>
      </c>
      <c r="CI19" s="69">
        <f t="shared" ref="CI19:CJ19" si="15">SUM(CI10:CI18)</f>
        <v>-2896</v>
      </c>
      <c r="CJ19" s="69">
        <f t="shared" si="15"/>
        <v>-3322</v>
      </c>
      <c r="CK19" s="69">
        <f t="shared" ref="CK19:CL19" si="16">SUM(CK10:CK18)</f>
        <v>-2912</v>
      </c>
      <c r="CL19" s="69">
        <f t="shared" si="16"/>
        <v>-3302</v>
      </c>
      <c r="CM19" s="252">
        <f t="shared" ref="CM19:CN19" si="17">SUM(CM10:CM18)</f>
        <v>-5786</v>
      </c>
      <c r="CN19" s="252">
        <f t="shared" si="17"/>
        <v>-5671</v>
      </c>
      <c r="CO19" s="252">
        <f t="shared" ref="CO19:CQ19" si="18">SUM(CO10:CO18)</f>
        <v>-5681</v>
      </c>
      <c r="CP19" s="252">
        <f t="shared" si="18"/>
        <v>-3793</v>
      </c>
      <c r="CQ19" s="302">
        <f t="shared" si="18"/>
        <v>-3771</v>
      </c>
      <c r="CR19" s="302">
        <f t="shared" ref="CR19:CS19" si="19">SUM(CR10:CR18)</f>
        <v>-3552</v>
      </c>
      <c r="CS19" s="302">
        <f t="shared" si="19"/>
        <v>-4383</v>
      </c>
      <c r="CT19" s="302">
        <f t="shared" ref="CT19:CU19" si="20">SUM(CT10:CT18)</f>
        <v>-3486</v>
      </c>
      <c r="CU19" s="302">
        <f t="shared" si="20"/>
        <v>-1731</v>
      </c>
      <c r="CV19" s="302">
        <f t="shared" ref="CV19" si="21">SUM(CV10:CV18)</f>
        <v>-4094</v>
      </c>
      <c r="CW19" s="302">
        <f t="shared" ref="CW19" si="22">SUM(CW10:CW18)</f>
        <v>-1574</v>
      </c>
      <c r="CX19" s="302">
        <f t="shared" ref="CX19" si="23">SUM(CX10:CX18)</f>
        <v>-4450</v>
      </c>
      <c r="CY19" s="302">
        <f t="shared" ref="CY19" si="24">SUM(CY10:CY18)</f>
        <v>-757</v>
      </c>
      <c r="CZ19" s="302">
        <f t="shared" ref="CZ19" si="25">SUM(CZ10:CZ18)</f>
        <v>3201</v>
      </c>
      <c r="DA19" s="302">
        <f t="shared" ref="DA19" si="26">SUM(DA10:DA18)</f>
        <v>3991</v>
      </c>
      <c r="DB19" s="338">
        <f t="shared" ref="DB19" si="27">SUM(DB10:DB18)</f>
        <v>3820</v>
      </c>
      <c r="DC19" s="338">
        <f t="shared" ref="DC19" si="28">SUM(DC10:DC18)</f>
        <v>4642</v>
      </c>
      <c r="DD19" s="338">
        <f t="shared" ref="DD19" si="29">SUM(DD10:DD18)</f>
        <v>4390</v>
      </c>
      <c r="DE19" s="338">
        <f t="shared" ref="DE19" si="30">SUM(DE10:DE18)</f>
        <v>4177</v>
      </c>
      <c r="DF19" s="338">
        <f t="shared" ref="DF19" si="31">SUM(DF10:DF18)</f>
        <v>5336</v>
      </c>
      <c r="DG19" s="338">
        <f t="shared" ref="DG19" si="32">SUM(DG10:DG18)</f>
        <v>2009</v>
      </c>
      <c r="DH19" s="338">
        <f t="shared" ref="DH19" si="33">SUM(DH10:DH18)</f>
        <v>3679</v>
      </c>
      <c r="DI19" s="338">
        <f t="shared" ref="DI19" si="34">SUM(DI10:DI18)</f>
        <v>5862</v>
      </c>
      <c r="DJ19" s="338">
        <f t="shared" ref="DJ19" si="35">SUM(DJ10:DJ18)</f>
        <v>6719</v>
      </c>
      <c r="DK19" s="338">
        <f t="shared" ref="DK19:DL19" si="36">SUM(DK10:DK18)</f>
        <v>6834</v>
      </c>
      <c r="DL19" s="338">
        <f t="shared" si="36"/>
        <v>3173</v>
      </c>
      <c r="DM19" s="338">
        <f t="shared" ref="DM19:DN19" si="37">SUM(DM10:DM18)</f>
        <v>3416</v>
      </c>
      <c r="DN19" s="338">
        <f t="shared" si="37"/>
        <v>4356</v>
      </c>
      <c r="DO19" s="338">
        <f t="shared" ref="DO19:DP19" si="38">SUM(DO10:DO18)</f>
        <v>4602</v>
      </c>
      <c r="DP19" s="338">
        <f t="shared" si="38"/>
        <v>5075</v>
      </c>
      <c r="DQ19" s="338">
        <f t="shared" ref="DQ19" si="39">SUM(DQ10:DQ18)</f>
        <v>8984</v>
      </c>
      <c r="DR19" s="338">
        <f t="shared" ref="DR19:DS19" si="40">SUM(DR10:DR18)</f>
        <v>7234</v>
      </c>
      <c r="DS19" s="338">
        <f t="shared" si="40"/>
        <v>8720</v>
      </c>
      <c r="DT19" s="338">
        <f t="shared" ref="DT19" si="41">SUM(DT10:DT18)</f>
        <v>11412</v>
      </c>
      <c r="DU19" s="338">
        <f t="shared" ref="DU19:DV19" si="42">SUM(DU10:DU18)</f>
        <v>8308</v>
      </c>
      <c r="DV19" s="338">
        <f t="shared" si="42"/>
        <v>13056</v>
      </c>
      <c r="DW19" s="338">
        <f t="shared" ref="DW19" si="43">SUM(DW10:DW18)</f>
        <v>14076</v>
      </c>
      <c r="DX19" s="338">
        <f t="shared" ref="DX19:DY19" si="44">SUM(DX10:DX18)</f>
        <v>17077</v>
      </c>
      <c r="DY19" s="338">
        <f t="shared" si="44"/>
        <v>20134</v>
      </c>
      <c r="DZ19" s="326"/>
      <c r="EA19" s="68">
        <f>EA10+EA13+EA16+EA17+EA18</f>
        <v>1347049</v>
      </c>
    </row>
    <row r="20" spans="1:131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72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325"/>
      <c r="EA20" s="75"/>
    </row>
    <row r="21" spans="1:131" s="56" customFormat="1" x14ac:dyDescent="0.25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49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400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>
        <v>170320</v>
      </c>
      <c r="BN21" s="277">
        <v>167319</v>
      </c>
      <c r="BO21" s="277">
        <v>165477</v>
      </c>
      <c r="BP21" s="277">
        <v>186910</v>
      </c>
      <c r="BQ21" s="277">
        <v>198925</v>
      </c>
      <c r="BR21" s="277">
        <v>180417</v>
      </c>
      <c r="BS21" s="277">
        <v>184954</v>
      </c>
      <c r="BT21" s="277"/>
      <c r="BU21" s="77">
        <f t="shared" ref="BU21:DY21" si="45">O21-C21</f>
        <v>54721</v>
      </c>
      <c r="BV21" s="81">
        <f t="shared" si="45"/>
        <v>50207</v>
      </c>
      <c r="BW21" s="81">
        <f t="shared" si="45"/>
        <v>45682</v>
      </c>
      <c r="BX21" s="81">
        <f t="shared" si="45"/>
        <v>44521</v>
      </c>
      <c r="BY21" s="81">
        <f t="shared" si="45"/>
        <v>32734</v>
      </c>
      <c r="BZ21" s="81">
        <f t="shared" si="45"/>
        <v>29471</v>
      </c>
      <c r="CA21" s="81">
        <f t="shared" si="45"/>
        <v>34382</v>
      </c>
      <c r="CB21" s="81">
        <f t="shared" si="45"/>
        <v>34447</v>
      </c>
      <c r="CC21" s="81">
        <f t="shared" si="45"/>
        <v>26176</v>
      </c>
      <c r="CD21" s="81">
        <f t="shared" si="45"/>
        <v>26820</v>
      </c>
      <c r="CE21" s="81">
        <f t="shared" si="45"/>
        <v>12099</v>
      </c>
      <c r="CF21" s="81">
        <f t="shared" si="45"/>
        <v>4462</v>
      </c>
      <c r="CG21" s="81">
        <f t="shared" si="45"/>
        <v>-19691</v>
      </c>
      <c r="CH21" s="81">
        <f t="shared" si="45"/>
        <v>-18390</v>
      </c>
      <c r="CI21" s="81">
        <f t="shared" si="45"/>
        <v>-23133</v>
      </c>
      <c r="CJ21" s="81">
        <f t="shared" si="45"/>
        <v>-20874</v>
      </c>
      <c r="CK21" s="81">
        <f t="shared" si="45"/>
        <v>-20391</v>
      </c>
      <c r="CL21" s="81">
        <f t="shared" si="45"/>
        <v>-24259</v>
      </c>
      <c r="CM21" s="254">
        <f t="shared" si="45"/>
        <v>-36572</v>
      </c>
      <c r="CN21" s="254">
        <f t="shared" si="45"/>
        <v>-24968</v>
      </c>
      <c r="CO21" s="254">
        <f t="shared" si="45"/>
        <v>-25265</v>
      </c>
      <c r="CP21" s="254">
        <f t="shared" si="45"/>
        <v>-28693</v>
      </c>
      <c r="CQ21" s="291">
        <f t="shared" si="45"/>
        <v>-8456</v>
      </c>
      <c r="CR21" s="291">
        <f t="shared" si="45"/>
        <v>-11901</v>
      </c>
      <c r="CS21" s="291">
        <f t="shared" si="45"/>
        <v>-6734</v>
      </c>
      <c r="CT21" s="291">
        <f t="shared" si="45"/>
        <v>-18717</v>
      </c>
      <c r="CU21" s="291">
        <f t="shared" si="45"/>
        <v>-6978</v>
      </c>
      <c r="CV21" s="291">
        <f t="shared" si="45"/>
        <v>-7199</v>
      </c>
      <c r="CW21" s="291">
        <f t="shared" si="45"/>
        <v>-578</v>
      </c>
      <c r="CX21" s="291">
        <f t="shared" si="45"/>
        <v>-3843</v>
      </c>
      <c r="CY21" s="291">
        <f t="shared" si="45"/>
        <v>6055</v>
      </c>
      <c r="CZ21" s="291">
        <f t="shared" si="45"/>
        <v>-10965</v>
      </c>
      <c r="DA21" s="291">
        <f t="shared" si="45"/>
        <v>-21516</v>
      </c>
      <c r="DB21" s="291">
        <f t="shared" si="45"/>
        <v>-10516</v>
      </c>
      <c r="DC21" s="291">
        <f t="shared" si="45"/>
        <v>-8285</v>
      </c>
      <c r="DD21" s="291">
        <f t="shared" si="45"/>
        <v>-4830</v>
      </c>
      <c r="DE21" s="291">
        <f t="shared" si="45"/>
        <v>-78</v>
      </c>
      <c r="DF21" s="291">
        <f t="shared" si="45"/>
        <v>15108</v>
      </c>
      <c r="DG21" s="291">
        <f t="shared" si="45"/>
        <v>8568</v>
      </c>
      <c r="DH21" s="291">
        <f t="shared" si="45"/>
        <v>12470</v>
      </c>
      <c r="DI21" s="291">
        <f t="shared" si="45"/>
        <v>2183</v>
      </c>
      <c r="DJ21" s="291">
        <f t="shared" si="45"/>
        <v>6218</v>
      </c>
      <c r="DK21" s="291">
        <f t="shared" si="45"/>
        <v>1154</v>
      </c>
      <c r="DL21" s="291">
        <f t="shared" si="45"/>
        <v>2482</v>
      </c>
      <c r="DM21" s="291">
        <f t="shared" si="45"/>
        <v>17257</v>
      </c>
      <c r="DN21" s="291">
        <f t="shared" si="45"/>
        <v>-5083</v>
      </c>
      <c r="DO21" s="291">
        <f t="shared" si="45"/>
        <v>-3134</v>
      </c>
      <c r="DP21" s="291">
        <f t="shared" si="45"/>
        <v>-1187</v>
      </c>
      <c r="DQ21" s="291">
        <f t="shared" si="45"/>
        <v>-1975</v>
      </c>
      <c r="DR21" s="291">
        <f t="shared" si="45"/>
        <v>-11194</v>
      </c>
      <c r="DS21" s="291">
        <f t="shared" si="45"/>
        <v>-8912</v>
      </c>
      <c r="DT21" s="291">
        <f t="shared" si="45"/>
        <v>-12198</v>
      </c>
      <c r="DU21" s="291">
        <f t="shared" si="45"/>
        <v>-5438</v>
      </c>
      <c r="DV21" s="291">
        <f t="shared" si="45"/>
        <v>14169</v>
      </c>
      <c r="DW21" s="291">
        <f t="shared" si="45"/>
        <v>18707</v>
      </c>
      <c r="DX21" s="291">
        <f t="shared" si="45"/>
        <v>199</v>
      </c>
      <c r="DY21" s="291">
        <f t="shared" si="45"/>
        <v>-731</v>
      </c>
      <c r="DZ21" s="325"/>
      <c r="EA21" s="61">
        <f>'MONTHLY SUMMARIES'!D17</f>
        <v>184954</v>
      </c>
    </row>
    <row r="22" spans="1:131" s="56" customFormat="1" x14ac:dyDescent="0.2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49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400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>
        <v>77977</v>
      </c>
      <c r="BN22" s="277">
        <v>53968</v>
      </c>
      <c r="BO22" s="277">
        <v>55738</v>
      </c>
      <c r="BP22" s="277">
        <v>66515</v>
      </c>
      <c r="BQ22" s="277">
        <v>72799</v>
      </c>
      <c r="BR22" s="277">
        <v>71466</v>
      </c>
      <c r="BS22" s="277">
        <v>74578</v>
      </c>
      <c r="BT22" s="277"/>
      <c r="BU22" s="7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325"/>
      <c r="EA22" s="61">
        <f>GETPIVOTDATA("VALUE",'CSS ESCO pvt'!$I$3,"DATE_FILE",$EA$8,"COMPANY",$EA$6,"TRIM_CAT","Residential-GRID","TRIM_LINE",$A20)</f>
        <v>74578</v>
      </c>
    </row>
    <row r="23" spans="1:131" s="56" customFormat="1" x14ac:dyDescent="0.2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49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400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>
        <v>92343</v>
      </c>
      <c r="BN23" s="277">
        <v>113351</v>
      </c>
      <c r="BO23" s="277">
        <v>109739</v>
      </c>
      <c r="BP23" s="277">
        <v>120395</v>
      </c>
      <c r="BQ23" s="277">
        <v>126126</v>
      </c>
      <c r="BR23" s="277">
        <v>108951</v>
      </c>
      <c r="BS23" s="277">
        <v>110376</v>
      </c>
      <c r="BT23" s="277"/>
      <c r="BU23" s="7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325"/>
      <c r="EA23" s="75">
        <f>EA21-EA22</f>
        <v>110376</v>
      </c>
    </row>
    <row r="24" spans="1:131" s="56" customFormat="1" x14ac:dyDescent="0.25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49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400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>
        <v>66745</v>
      </c>
      <c r="BN24" s="277">
        <v>66507</v>
      </c>
      <c r="BO24" s="277">
        <v>66450</v>
      </c>
      <c r="BP24" s="277">
        <v>68926</v>
      </c>
      <c r="BQ24" s="277">
        <v>68820</v>
      </c>
      <c r="BR24" s="277">
        <v>66425</v>
      </c>
      <c r="BS24" s="277">
        <v>66973</v>
      </c>
      <c r="BT24" s="277"/>
      <c r="BU24" s="77">
        <f t="shared" ref="BU24:DY24" si="46">O24-C24</f>
        <v>8222</v>
      </c>
      <c r="BV24" s="81">
        <f t="shared" si="46"/>
        <v>11471</v>
      </c>
      <c r="BW24" s="81">
        <f t="shared" si="46"/>
        <v>7630</v>
      </c>
      <c r="BX24" s="81">
        <f t="shared" si="46"/>
        <v>6168</v>
      </c>
      <c r="BY24" s="81">
        <f t="shared" si="46"/>
        <v>8633</v>
      </c>
      <c r="BZ24" s="81">
        <f t="shared" si="46"/>
        <v>6017</v>
      </c>
      <c r="CA24" s="81">
        <f t="shared" si="46"/>
        <v>4405</v>
      </c>
      <c r="CB24" s="81">
        <f t="shared" si="46"/>
        <v>3012</v>
      </c>
      <c r="CC24" s="81">
        <f t="shared" si="46"/>
        <v>5095</v>
      </c>
      <c r="CD24" s="81">
        <f t="shared" si="46"/>
        <v>7431</v>
      </c>
      <c r="CE24" s="81">
        <f t="shared" si="46"/>
        <v>3660</v>
      </c>
      <c r="CF24" s="81">
        <f t="shared" si="46"/>
        <v>6609</v>
      </c>
      <c r="CG24" s="81">
        <f t="shared" si="46"/>
        <v>6166</v>
      </c>
      <c r="CH24" s="81">
        <f t="shared" si="46"/>
        <v>366</v>
      </c>
      <c r="CI24" s="81">
        <f t="shared" si="46"/>
        <v>5195</v>
      </c>
      <c r="CJ24" s="81">
        <f t="shared" si="46"/>
        <v>7079</v>
      </c>
      <c r="CK24" s="81">
        <f t="shared" si="46"/>
        <v>3494</v>
      </c>
      <c r="CL24" s="81">
        <f t="shared" si="46"/>
        <v>4047</v>
      </c>
      <c r="CM24" s="254">
        <f t="shared" si="46"/>
        <v>1295</v>
      </c>
      <c r="CN24" s="254">
        <f t="shared" si="46"/>
        <v>607</v>
      </c>
      <c r="CO24" s="254">
        <f t="shared" si="46"/>
        <v>-14687</v>
      </c>
      <c r="CP24" s="254">
        <f t="shared" si="46"/>
        <v>-10104</v>
      </c>
      <c r="CQ24" s="291">
        <f t="shared" si="46"/>
        <v>-8924</v>
      </c>
      <c r="CR24" s="291">
        <f t="shared" si="46"/>
        <v>-13210</v>
      </c>
      <c r="CS24" s="291">
        <f t="shared" si="46"/>
        <v>-11619</v>
      </c>
      <c r="CT24" s="291">
        <f t="shared" si="46"/>
        <v>-5450</v>
      </c>
      <c r="CU24" s="291">
        <f t="shared" si="46"/>
        <v>-4299</v>
      </c>
      <c r="CV24" s="291">
        <f t="shared" si="46"/>
        <v>-4075</v>
      </c>
      <c r="CW24" s="291">
        <f t="shared" si="46"/>
        <v>-4830</v>
      </c>
      <c r="CX24" s="291">
        <f t="shared" si="46"/>
        <v>-4865</v>
      </c>
      <c r="CY24" s="291">
        <f t="shared" si="46"/>
        <v>2233</v>
      </c>
      <c r="CZ24" s="291">
        <f t="shared" si="46"/>
        <v>2962</v>
      </c>
      <c r="DA24" s="291">
        <f t="shared" si="46"/>
        <v>13728</v>
      </c>
      <c r="DB24" s="291">
        <f t="shared" si="46"/>
        <v>4495</v>
      </c>
      <c r="DC24" s="291">
        <f t="shared" si="46"/>
        <v>15748</v>
      </c>
      <c r="DD24" s="291">
        <f t="shared" si="46"/>
        <v>17662</v>
      </c>
      <c r="DE24" s="291">
        <f t="shared" si="46"/>
        <v>17985</v>
      </c>
      <c r="DF24" s="291">
        <f t="shared" si="46"/>
        <v>12891</v>
      </c>
      <c r="DG24" s="291">
        <f t="shared" si="46"/>
        <v>13405</v>
      </c>
      <c r="DH24" s="291">
        <f t="shared" si="46"/>
        <v>12435</v>
      </c>
      <c r="DI24" s="291">
        <f t="shared" si="46"/>
        <v>12447</v>
      </c>
      <c r="DJ24" s="291">
        <f t="shared" si="46"/>
        <v>9456</v>
      </c>
      <c r="DK24" s="291">
        <f t="shared" si="46"/>
        <v>6554</v>
      </c>
      <c r="DL24" s="291">
        <f t="shared" si="46"/>
        <v>7180</v>
      </c>
      <c r="DM24" s="291">
        <f t="shared" si="46"/>
        <v>7995</v>
      </c>
      <c r="DN24" s="291">
        <f t="shared" si="46"/>
        <v>10215</v>
      </c>
      <c r="DO24" s="291">
        <f t="shared" si="46"/>
        <v>-159</v>
      </c>
      <c r="DP24" s="291">
        <f t="shared" si="46"/>
        <v>2527</v>
      </c>
      <c r="DQ24" s="291">
        <f t="shared" si="46"/>
        <v>1928</v>
      </c>
      <c r="DR24" s="291">
        <f t="shared" si="46"/>
        <v>646</v>
      </c>
      <c r="DS24" s="291">
        <f t="shared" si="46"/>
        <v>-668</v>
      </c>
      <c r="DT24" s="291">
        <f t="shared" si="46"/>
        <v>-555</v>
      </c>
      <c r="DU24" s="291">
        <f t="shared" si="46"/>
        <v>360</v>
      </c>
      <c r="DV24" s="291">
        <f t="shared" si="46"/>
        <v>6279</v>
      </c>
      <c r="DW24" s="291">
        <f t="shared" si="46"/>
        <v>4456</v>
      </c>
      <c r="DX24" s="291">
        <f t="shared" si="46"/>
        <v>2061</v>
      </c>
      <c r="DY24" s="291">
        <f t="shared" si="46"/>
        <v>2313</v>
      </c>
      <c r="DZ24" s="325"/>
      <c r="EA24" s="61">
        <f>'MONTHLY SUMMARIES'!D18</f>
        <v>66973</v>
      </c>
    </row>
    <row r="25" spans="1:131" s="56" customFormat="1" x14ac:dyDescent="0.2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49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400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>
        <v>27980</v>
      </c>
      <c r="BN25" s="277">
        <v>23533</v>
      </c>
      <c r="BO25" s="277">
        <v>24150</v>
      </c>
      <c r="BP25" s="277">
        <v>25963</v>
      </c>
      <c r="BQ25" s="277">
        <v>26153</v>
      </c>
      <c r="BR25" s="277">
        <v>25801</v>
      </c>
      <c r="BS25" s="277">
        <v>25601</v>
      </c>
      <c r="BT25" s="277"/>
      <c r="BU25" s="7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325"/>
      <c r="EA25" s="61">
        <f>GETPIVOTDATA("VALUE",'CSS ESCO pvt'!$I$3,"DATE_FILE",$EA$8,"COMPANY",$EA$6,"TRIM_CAT","Low Income Residential-GRID","TRIM_LINE",$A20)</f>
        <v>25601</v>
      </c>
    </row>
    <row r="26" spans="1:131" s="56" customFormat="1" x14ac:dyDescent="0.2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49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400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>
        <v>38765</v>
      </c>
      <c r="BN26" s="277">
        <v>42974</v>
      </c>
      <c r="BO26" s="277">
        <v>42300</v>
      </c>
      <c r="BP26" s="277">
        <v>42963</v>
      </c>
      <c r="BQ26" s="277">
        <v>42667</v>
      </c>
      <c r="BR26" s="277">
        <v>40624</v>
      </c>
      <c r="BS26" s="277">
        <v>41372</v>
      </c>
      <c r="BT26" s="277"/>
      <c r="BU26" s="7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325"/>
      <c r="EA26" s="75">
        <f>EA24-EA25</f>
        <v>41372</v>
      </c>
    </row>
    <row r="27" spans="1:131" s="56" customFormat="1" x14ac:dyDescent="0.25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49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400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>
        <v>28991</v>
      </c>
      <c r="BN27" s="277">
        <v>26089</v>
      </c>
      <c r="BO27" s="277">
        <v>29217</v>
      </c>
      <c r="BP27" s="277">
        <v>31926</v>
      </c>
      <c r="BQ27" s="277">
        <v>32857</v>
      </c>
      <c r="BR27" s="277">
        <v>30496</v>
      </c>
      <c r="BS27" s="277">
        <v>34496</v>
      </c>
      <c r="BT27" s="277"/>
      <c r="BU27" s="77">
        <f t="shared" ref="BU27:CD29" si="47">O27-C27</f>
        <v>3277</v>
      </c>
      <c r="BV27" s="81">
        <f t="shared" si="47"/>
        <v>5385</v>
      </c>
      <c r="BW27" s="81">
        <f t="shared" si="47"/>
        <v>7222</v>
      </c>
      <c r="BX27" s="81">
        <f t="shared" si="47"/>
        <v>8418</v>
      </c>
      <c r="BY27" s="81">
        <f t="shared" si="47"/>
        <v>6438</v>
      </c>
      <c r="BZ27" s="81">
        <f t="shared" si="47"/>
        <v>4748</v>
      </c>
      <c r="CA27" s="81">
        <f t="shared" si="47"/>
        <v>1107</v>
      </c>
      <c r="CB27" s="81">
        <f t="shared" si="47"/>
        <v>2809</v>
      </c>
      <c r="CC27" s="81">
        <f t="shared" si="47"/>
        <v>3046</v>
      </c>
      <c r="CD27" s="81">
        <f t="shared" si="47"/>
        <v>-90</v>
      </c>
      <c r="CE27" s="81">
        <f t="shared" ref="CE27:CN29" si="48">Y27-M27</f>
        <v>2519</v>
      </c>
      <c r="CF27" s="81">
        <f t="shared" si="48"/>
        <v>6884</v>
      </c>
      <c r="CG27" s="81">
        <f t="shared" si="48"/>
        <v>-2825</v>
      </c>
      <c r="CH27" s="81">
        <f t="shared" si="48"/>
        <v>-7893</v>
      </c>
      <c r="CI27" s="81">
        <f t="shared" si="48"/>
        <v>-3574</v>
      </c>
      <c r="CJ27" s="81">
        <f t="shared" si="48"/>
        <v>19</v>
      </c>
      <c r="CK27" s="81">
        <f t="shared" si="48"/>
        <v>-1289</v>
      </c>
      <c r="CL27" s="81">
        <f t="shared" si="48"/>
        <v>-3473</v>
      </c>
      <c r="CM27" s="254">
        <f t="shared" si="48"/>
        <v>2048</v>
      </c>
      <c r="CN27" s="254">
        <f t="shared" si="48"/>
        <v>4427</v>
      </c>
      <c r="CO27" s="254">
        <f t="shared" ref="CO27:CX29" si="49">AI27-W27</f>
        <v>1996</v>
      </c>
      <c r="CP27" s="254">
        <f t="shared" si="49"/>
        <v>2675</v>
      </c>
      <c r="CQ27" s="291">
        <f t="shared" si="49"/>
        <v>7651</v>
      </c>
      <c r="CR27" s="291">
        <f t="shared" si="49"/>
        <v>3640</v>
      </c>
      <c r="CS27" s="291">
        <f t="shared" si="49"/>
        <v>5210</v>
      </c>
      <c r="CT27" s="291">
        <f t="shared" si="49"/>
        <v>4365</v>
      </c>
      <c r="CU27" s="291">
        <f t="shared" si="49"/>
        <v>1625</v>
      </c>
      <c r="CV27" s="291">
        <f t="shared" si="49"/>
        <v>1030</v>
      </c>
      <c r="CW27" s="291">
        <f t="shared" si="49"/>
        <v>2687</v>
      </c>
      <c r="CX27" s="291">
        <f t="shared" si="49"/>
        <v>6329</v>
      </c>
      <c r="CY27" s="291">
        <f t="shared" ref="CY27:DH29" si="50">AS27-AG27</f>
        <v>4619</v>
      </c>
      <c r="CZ27" s="291">
        <f t="shared" si="50"/>
        <v>-523</v>
      </c>
      <c r="DA27" s="291">
        <f t="shared" si="50"/>
        <v>-3267</v>
      </c>
      <c r="DB27" s="291">
        <f t="shared" si="50"/>
        <v>-2869</v>
      </c>
      <c r="DC27" s="291">
        <f t="shared" si="50"/>
        <v>-9613</v>
      </c>
      <c r="DD27" s="291">
        <f t="shared" si="50"/>
        <v>-6452</v>
      </c>
      <c r="DE27" s="291">
        <f t="shared" si="50"/>
        <v>-4084</v>
      </c>
      <c r="DF27" s="291">
        <f t="shared" si="50"/>
        <v>-1651</v>
      </c>
      <c r="DG27" s="291">
        <f t="shared" si="50"/>
        <v>568</v>
      </c>
      <c r="DH27" s="291">
        <f t="shared" si="50"/>
        <v>-945</v>
      </c>
      <c r="DI27" s="291">
        <f t="shared" ref="DI27:DY29" si="51">BC27-AQ27</f>
        <v>-5224</v>
      </c>
      <c r="DJ27" s="291">
        <f t="shared" si="51"/>
        <v>-3420</v>
      </c>
      <c r="DK27" s="291">
        <f t="shared" si="51"/>
        <v>-5034</v>
      </c>
      <c r="DL27" s="291">
        <f t="shared" si="51"/>
        <v>-3157</v>
      </c>
      <c r="DM27" s="291">
        <f t="shared" si="51"/>
        <v>-872</v>
      </c>
      <c r="DN27" s="291">
        <f t="shared" si="51"/>
        <v>-1532</v>
      </c>
      <c r="DO27" s="291">
        <f t="shared" si="51"/>
        <v>-2471</v>
      </c>
      <c r="DP27" s="291">
        <f t="shared" si="51"/>
        <v>-1657</v>
      </c>
      <c r="DQ27" s="291">
        <f t="shared" si="51"/>
        <v>2293</v>
      </c>
      <c r="DR27" s="291">
        <f t="shared" si="51"/>
        <v>377</v>
      </c>
      <c r="DS27" s="291">
        <f t="shared" si="51"/>
        <v>-1972</v>
      </c>
      <c r="DT27" s="291">
        <f t="shared" si="51"/>
        <v>-5100</v>
      </c>
      <c r="DU27" s="291">
        <f t="shared" si="51"/>
        <v>2332</v>
      </c>
      <c r="DV27" s="291">
        <f t="shared" si="51"/>
        <v>3348</v>
      </c>
      <c r="DW27" s="291">
        <f t="shared" si="51"/>
        <v>4342</v>
      </c>
      <c r="DX27" s="291">
        <f t="shared" si="51"/>
        <v>1981</v>
      </c>
      <c r="DY27" s="291">
        <f t="shared" si="51"/>
        <v>5072</v>
      </c>
      <c r="DZ27" s="325"/>
      <c r="EA27" s="61">
        <f>'MONTHLY SUMMARIES'!D19</f>
        <v>34496</v>
      </c>
    </row>
    <row r="28" spans="1:131" s="56" customFormat="1" x14ac:dyDescent="0.25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49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400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>
        <v>1582</v>
      </c>
      <c r="BN28" s="277">
        <v>1456</v>
      </c>
      <c r="BO28" s="277">
        <v>1643</v>
      </c>
      <c r="BP28" s="277">
        <v>1730</v>
      </c>
      <c r="BQ28" s="277">
        <v>1772</v>
      </c>
      <c r="BR28" s="277">
        <v>1659</v>
      </c>
      <c r="BS28" s="277">
        <v>1992</v>
      </c>
      <c r="BT28" s="277"/>
      <c r="BU28" s="77">
        <f t="shared" si="47"/>
        <v>277</v>
      </c>
      <c r="BV28" s="81">
        <f t="shared" si="47"/>
        <v>865</v>
      </c>
      <c r="BW28" s="81">
        <f t="shared" si="47"/>
        <v>896</v>
      </c>
      <c r="BX28" s="81">
        <f t="shared" si="47"/>
        <v>814</v>
      </c>
      <c r="BY28" s="81">
        <f t="shared" si="47"/>
        <v>308</v>
      </c>
      <c r="BZ28" s="81">
        <f t="shared" si="47"/>
        <v>327</v>
      </c>
      <c r="CA28" s="81">
        <f t="shared" si="47"/>
        <v>299</v>
      </c>
      <c r="CB28" s="81">
        <f t="shared" si="47"/>
        <v>211</v>
      </c>
      <c r="CC28" s="81">
        <f t="shared" si="47"/>
        <v>100</v>
      </c>
      <c r="CD28" s="81">
        <f t="shared" si="47"/>
        <v>-1</v>
      </c>
      <c r="CE28" s="81">
        <f t="shared" si="48"/>
        <v>305</v>
      </c>
      <c r="CF28" s="81">
        <f t="shared" si="48"/>
        <v>523</v>
      </c>
      <c r="CG28" s="81">
        <f t="shared" si="48"/>
        <v>-198</v>
      </c>
      <c r="CH28" s="81">
        <f t="shared" si="48"/>
        <v>-1064</v>
      </c>
      <c r="CI28" s="81">
        <f t="shared" si="48"/>
        <v>-894</v>
      </c>
      <c r="CJ28" s="81">
        <f t="shared" si="48"/>
        <v>-549</v>
      </c>
      <c r="CK28" s="81">
        <f t="shared" si="48"/>
        <v>-89</v>
      </c>
      <c r="CL28" s="81">
        <f t="shared" si="48"/>
        <v>-354</v>
      </c>
      <c r="CM28" s="254">
        <f t="shared" si="48"/>
        <v>-201</v>
      </c>
      <c r="CN28" s="254">
        <f t="shared" si="48"/>
        <v>406</v>
      </c>
      <c r="CO28" s="254">
        <f t="shared" si="49"/>
        <v>442</v>
      </c>
      <c r="CP28" s="254">
        <f t="shared" si="49"/>
        <v>158</v>
      </c>
      <c r="CQ28" s="291">
        <f t="shared" si="49"/>
        <v>408</v>
      </c>
      <c r="CR28" s="291">
        <f t="shared" si="49"/>
        <v>144</v>
      </c>
      <c r="CS28" s="291">
        <f t="shared" si="49"/>
        <v>417</v>
      </c>
      <c r="CT28" s="291">
        <f t="shared" si="49"/>
        <v>206</v>
      </c>
      <c r="CU28" s="291">
        <f t="shared" si="49"/>
        <v>217</v>
      </c>
      <c r="CV28" s="291">
        <f t="shared" si="49"/>
        <v>184</v>
      </c>
      <c r="CW28" s="291">
        <f t="shared" si="49"/>
        <v>37</v>
      </c>
      <c r="CX28" s="291">
        <f t="shared" si="49"/>
        <v>328</v>
      </c>
      <c r="CY28" s="291">
        <f t="shared" si="50"/>
        <v>297</v>
      </c>
      <c r="CZ28" s="291">
        <f t="shared" si="50"/>
        <v>-272</v>
      </c>
      <c r="DA28" s="291">
        <f t="shared" si="50"/>
        <v>-412</v>
      </c>
      <c r="DB28" s="291">
        <f t="shared" si="50"/>
        <v>-173</v>
      </c>
      <c r="DC28" s="291">
        <f t="shared" si="50"/>
        <v>-643</v>
      </c>
      <c r="DD28" s="291">
        <f t="shared" si="50"/>
        <v>-645</v>
      </c>
      <c r="DE28" s="291">
        <f t="shared" si="50"/>
        <v>-449</v>
      </c>
      <c r="DF28" s="291">
        <f t="shared" si="50"/>
        <v>-148</v>
      </c>
      <c r="DG28" s="291">
        <f t="shared" si="50"/>
        <v>-30</v>
      </c>
      <c r="DH28" s="291">
        <f t="shared" si="50"/>
        <v>-29</v>
      </c>
      <c r="DI28" s="291">
        <f t="shared" si="51"/>
        <v>-50</v>
      </c>
      <c r="DJ28" s="291">
        <f t="shared" si="51"/>
        <v>-103</v>
      </c>
      <c r="DK28" s="291">
        <f t="shared" si="51"/>
        <v>-290</v>
      </c>
      <c r="DL28" s="291">
        <f t="shared" si="51"/>
        <v>-308</v>
      </c>
      <c r="DM28" s="291">
        <f t="shared" si="51"/>
        <v>-122</v>
      </c>
      <c r="DN28" s="291">
        <f t="shared" si="51"/>
        <v>-112</v>
      </c>
      <c r="DO28" s="291">
        <f t="shared" si="51"/>
        <v>-97</v>
      </c>
      <c r="DP28" s="291">
        <f t="shared" si="51"/>
        <v>98</v>
      </c>
      <c r="DQ28" s="291">
        <f t="shared" si="51"/>
        <v>223</v>
      </c>
      <c r="DR28" s="291">
        <f t="shared" si="51"/>
        <v>51</v>
      </c>
      <c r="DS28" s="291">
        <f t="shared" si="51"/>
        <v>-82</v>
      </c>
      <c r="DT28" s="291">
        <f t="shared" si="51"/>
        <v>-283</v>
      </c>
      <c r="DU28" s="291">
        <f t="shared" si="51"/>
        <v>-6</v>
      </c>
      <c r="DV28" s="291">
        <f t="shared" si="51"/>
        <v>79</v>
      </c>
      <c r="DW28" s="291">
        <f t="shared" si="51"/>
        <v>259</v>
      </c>
      <c r="DX28" s="291">
        <f t="shared" si="51"/>
        <v>146</v>
      </c>
      <c r="DY28" s="291">
        <f t="shared" si="51"/>
        <v>165</v>
      </c>
      <c r="DZ28" s="325"/>
      <c r="EA28" s="61">
        <f>'MONTHLY SUMMARIES'!D20</f>
        <v>1992</v>
      </c>
    </row>
    <row r="29" spans="1:131" s="56" customFormat="1" x14ac:dyDescent="0.25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49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400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>
        <v>442</v>
      </c>
      <c r="BN29" s="277">
        <v>423</v>
      </c>
      <c r="BO29" s="277">
        <v>449</v>
      </c>
      <c r="BP29" s="277">
        <v>464</v>
      </c>
      <c r="BQ29" s="277">
        <v>457</v>
      </c>
      <c r="BR29" s="277">
        <v>434</v>
      </c>
      <c r="BS29" s="277">
        <v>531</v>
      </c>
      <c r="BT29" s="277"/>
      <c r="BU29" s="77">
        <f t="shared" si="47"/>
        <v>37</v>
      </c>
      <c r="BV29" s="81">
        <f t="shared" si="47"/>
        <v>122</v>
      </c>
      <c r="BW29" s="81">
        <f t="shared" si="47"/>
        <v>208</v>
      </c>
      <c r="BX29" s="81">
        <f t="shared" si="47"/>
        <v>217</v>
      </c>
      <c r="BY29" s="81">
        <f t="shared" si="47"/>
        <v>89</v>
      </c>
      <c r="BZ29" s="81">
        <f t="shared" si="47"/>
        <v>122</v>
      </c>
      <c r="CA29" s="81">
        <f t="shared" si="47"/>
        <v>111</v>
      </c>
      <c r="CB29" s="81">
        <f t="shared" si="47"/>
        <v>118</v>
      </c>
      <c r="CC29" s="81">
        <f t="shared" si="47"/>
        <v>49</v>
      </c>
      <c r="CD29" s="81">
        <f t="shared" si="47"/>
        <v>43</v>
      </c>
      <c r="CE29" s="81">
        <f t="shared" si="48"/>
        <v>151</v>
      </c>
      <c r="CF29" s="81">
        <f t="shared" si="48"/>
        <v>152</v>
      </c>
      <c r="CG29" s="81">
        <f t="shared" si="48"/>
        <v>-30</v>
      </c>
      <c r="CH29" s="81">
        <f t="shared" si="48"/>
        <v>-180</v>
      </c>
      <c r="CI29" s="81">
        <f t="shared" si="48"/>
        <v>-206</v>
      </c>
      <c r="CJ29" s="81">
        <f t="shared" si="48"/>
        <v>-128</v>
      </c>
      <c r="CK29" s="81">
        <f t="shared" si="48"/>
        <v>0</v>
      </c>
      <c r="CL29" s="81">
        <f t="shared" si="48"/>
        <v>-65</v>
      </c>
      <c r="CM29" s="254">
        <f t="shared" si="48"/>
        <v>-69</v>
      </c>
      <c r="CN29" s="254">
        <f t="shared" si="48"/>
        <v>185</v>
      </c>
      <c r="CO29" s="254">
        <f t="shared" si="49"/>
        <v>242</v>
      </c>
      <c r="CP29" s="254">
        <f t="shared" si="49"/>
        <v>118</v>
      </c>
      <c r="CQ29" s="291">
        <f t="shared" si="49"/>
        <v>178</v>
      </c>
      <c r="CR29" s="291">
        <f t="shared" si="49"/>
        <v>143</v>
      </c>
      <c r="CS29" s="291">
        <f t="shared" si="49"/>
        <v>174</v>
      </c>
      <c r="CT29" s="291">
        <f t="shared" si="49"/>
        <v>130</v>
      </c>
      <c r="CU29" s="291">
        <f t="shared" si="49"/>
        <v>102</v>
      </c>
      <c r="CV29" s="291">
        <f t="shared" si="49"/>
        <v>63</v>
      </c>
      <c r="CW29" s="291">
        <f t="shared" si="49"/>
        <v>30</v>
      </c>
      <c r="CX29" s="291">
        <f t="shared" si="49"/>
        <v>121</v>
      </c>
      <c r="CY29" s="291">
        <f t="shared" si="50"/>
        <v>157</v>
      </c>
      <c r="CZ29" s="291">
        <f t="shared" si="50"/>
        <v>-121</v>
      </c>
      <c r="DA29" s="291">
        <f t="shared" si="50"/>
        <v>-231</v>
      </c>
      <c r="DB29" s="291">
        <f t="shared" si="50"/>
        <v>-90</v>
      </c>
      <c r="DC29" s="291">
        <f t="shared" si="50"/>
        <v>-268</v>
      </c>
      <c r="DD29" s="291">
        <f t="shared" si="50"/>
        <v>-241</v>
      </c>
      <c r="DE29" s="291">
        <f t="shared" si="50"/>
        <v>-174</v>
      </c>
      <c r="DF29" s="291">
        <f t="shared" si="50"/>
        <v>-98</v>
      </c>
      <c r="DG29" s="291">
        <f t="shared" si="50"/>
        <v>-49</v>
      </c>
      <c r="DH29" s="291">
        <f t="shared" si="50"/>
        <v>-17</v>
      </c>
      <c r="DI29" s="291">
        <f t="shared" si="51"/>
        <v>-23</v>
      </c>
      <c r="DJ29" s="291">
        <f t="shared" si="51"/>
        <v>-78</v>
      </c>
      <c r="DK29" s="291">
        <f t="shared" si="51"/>
        <v>-99</v>
      </c>
      <c r="DL29" s="291">
        <f t="shared" si="51"/>
        <v>-99</v>
      </c>
      <c r="DM29" s="291">
        <f t="shared" si="51"/>
        <v>-10</v>
      </c>
      <c r="DN29" s="291">
        <f t="shared" si="51"/>
        <v>0</v>
      </c>
      <c r="DO29" s="291">
        <f t="shared" si="51"/>
        <v>-9</v>
      </c>
      <c r="DP29" s="291">
        <f t="shared" si="51"/>
        <v>6</v>
      </c>
      <c r="DQ29" s="291">
        <f t="shared" si="51"/>
        <v>56</v>
      </c>
      <c r="DR29" s="291">
        <f t="shared" si="51"/>
        <v>21</v>
      </c>
      <c r="DS29" s="291">
        <f t="shared" si="51"/>
        <v>-14</v>
      </c>
      <c r="DT29" s="291">
        <f t="shared" si="51"/>
        <v>-71</v>
      </c>
      <c r="DU29" s="291">
        <f t="shared" si="51"/>
        <v>-14</v>
      </c>
      <c r="DV29" s="291">
        <f t="shared" si="51"/>
        <v>18</v>
      </c>
      <c r="DW29" s="291">
        <f t="shared" si="51"/>
        <v>16</v>
      </c>
      <c r="DX29" s="291">
        <f t="shared" si="51"/>
        <v>-7</v>
      </c>
      <c r="DY29" s="291">
        <f t="shared" si="51"/>
        <v>-9</v>
      </c>
      <c r="DZ29" s="325"/>
      <c r="EA29" s="61">
        <f>'MONTHLY SUMMARIES'!D21</f>
        <v>531</v>
      </c>
    </row>
    <row r="30" spans="1:131" s="70" customFormat="1" x14ac:dyDescent="0.25">
      <c r="A30" s="145"/>
      <c r="B30" s="57" t="s">
        <v>148</v>
      </c>
      <c r="C30" s="133">
        <f>SUM(C21:C29)</f>
        <v>226647</v>
      </c>
      <c r="D30" s="134">
        <f t="shared" ref="D30:BU30" si="52">SUM(D21:D29)</f>
        <v>238149</v>
      </c>
      <c r="E30" s="134">
        <f t="shared" si="52"/>
        <v>227573</v>
      </c>
      <c r="F30" s="134">
        <f t="shared" si="52"/>
        <v>220399</v>
      </c>
      <c r="G30" s="134">
        <f t="shared" si="52"/>
        <v>229396</v>
      </c>
      <c r="H30" s="134">
        <f t="shared" si="52"/>
        <v>239339</v>
      </c>
      <c r="I30" s="134">
        <f t="shared" si="52"/>
        <v>252600</v>
      </c>
      <c r="J30" s="134">
        <f t="shared" si="52"/>
        <v>256618</v>
      </c>
      <c r="K30" s="134">
        <f t="shared" si="52"/>
        <v>272392</v>
      </c>
      <c r="L30" s="135">
        <f t="shared" si="52"/>
        <v>273555</v>
      </c>
      <c r="M30" s="134">
        <f t="shared" si="52"/>
        <v>264582</v>
      </c>
      <c r="N30" s="134">
        <f t="shared" si="52"/>
        <v>274372</v>
      </c>
      <c r="O30" s="134">
        <f t="shared" si="52"/>
        <v>293181</v>
      </c>
      <c r="P30" s="134">
        <f t="shared" si="52"/>
        <v>306199</v>
      </c>
      <c r="Q30" s="134">
        <f t="shared" si="52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ref="V30:AA30" si="53">SUM(V21+V24+V27+V28+V29)</f>
        <v>297215</v>
      </c>
      <c r="W30" s="183">
        <f t="shared" si="53"/>
        <v>306858</v>
      </c>
      <c r="X30" s="135">
        <f t="shared" si="53"/>
        <v>307758</v>
      </c>
      <c r="Y30" s="183">
        <f t="shared" si="53"/>
        <v>283316</v>
      </c>
      <c r="Z30" s="183">
        <f t="shared" si="53"/>
        <v>293002</v>
      </c>
      <c r="AA30" s="183">
        <f t="shared" si="53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0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1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>
        <v>268080</v>
      </c>
      <c r="BN30" s="278">
        <v>261794</v>
      </c>
      <c r="BO30" s="278">
        <v>263236</v>
      </c>
      <c r="BP30" s="278">
        <v>289956</v>
      </c>
      <c r="BQ30" s="278">
        <v>302831</v>
      </c>
      <c r="BR30" s="278">
        <v>279431</v>
      </c>
      <c r="BS30" s="278">
        <v>288946</v>
      </c>
      <c r="BT30" s="278"/>
      <c r="BU30" s="133">
        <f t="shared" si="52"/>
        <v>66534</v>
      </c>
      <c r="BV30" s="136">
        <f t="shared" ref="BV30:BX30" si="54">SUM(BV21:BV29)</f>
        <v>68050</v>
      </c>
      <c r="BW30" s="136">
        <f t="shared" si="54"/>
        <v>61638</v>
      </c>
      <c r="BX30" s="136">
        <f t="shared" si="54"/>
        <v>60138</v>
      </c>
      <c r="BY30" s="136">
        <f t="shared" ref="BY30:BZ30" si="55">SUM(BY21:BY29)</f>
        <v>48202</v>
      </c>
      <c r="BZ30" s="136">
        <f t="shared" si="55"/>
        <v>40685</v>
      </c>
      <c r="CA30" s="136">
        <f t="shared" ref="CA30:CB30" si="56">SUM(CA21:CA29)</f>
        <v>40304</v>
      </c>
      <c r="CB30" s="136">
        <f t="shared" si="56"/>
        <v>40597</v>
      </c>
      <c r="CC30" s="136">
        <f t="shared" ref="CC30:CD30" si="57">SUM(CC21:CC29)</f>
        <v>34466</v>
      </c>
      <c r="CD30" s="136">
        <f t="shared" si="57"/>
        <v>34203</v>
      </c>
      <c r="CE30" s="136">
        <f t="shared" ref="CE30:CF30" si="58">SUM(CE21:CE29)</f>
        <v>18734</v>
      </c>
      <c r="CF30" s="136">
        <f t="shared" si="58"/>
        <v>18630</v>
      </c>
      <c r="CG30" s="136">
        <f t="shared" ref="CG30:CH30" si="59">SUM(CG21:CG29)</f>
        <v>-16578</v>
      </c>
      <c r="CH30" s="136">
        <f t="shared" si="59"/>
        <v>-27161</v>
      </c>
      <c r="CI30" s="136">
        <f t="shared" ref="CI30:CJ30" si="60">SUM(CI21:CI29)</f>
        <v>-22612</v>
      </c>
      <c r="CJ30" s="136">
        <f t="shared" si="60"/>
        <v>-14453</v>
      </c>
      <c r="CK30" s="136">
        <f t="shared" ref="CK30:CL30" si="61">SUM(CK21:CK29)</f>
        <v>-18275</v>
      </c>
      <c r="CL30" s="136">
        <f t="shared" si="61"/>
        <v>-24104</v>
      </c>
      <c r="CM30" s="255">
        <f t="shared" ref="CM30:CN30" si="62">SUM(CM21:CM29)</f>
        <v>-33499</v>
      </c>
      <c r="CN30" s="255">
        <f t="shared" si="62"/>
        <v>-19343</v>
      </c>
      <c r="CO30" s="255">
        <f t="shared" ref="CO30:CQ30" si="63">SUM(CO21:CO29)</f>
        <v>-37272</v>
      </c>
      <c r="CP30" s="255">
        <f t="shared" si="63"/>
        <v>-35846</v>
      </c>
      <c r="CQ30" s="292">
        <f t="shared" si="63"/>
        <v>-9143</v>
      </c>
      <c r="CR30" s="292">
        <f t="shared" ref="CR30:CS30" si="64">SUM(CR21:CR29)</f>
        <v>-21184</v>
      </c>
      <c r="CS30" s="292">
        <f t="shared" si="64"/>
        <v>-12552</v>
      </c>
      <c r="CT30" s="292">
        <f t="shared" ref="CT30:CU30" si="65">SUM(CT21:CT29)</f>
        <v>-19466</v>
      </c>
      <c r="CU30" s="292">
        <f t="shared" si="65"/>
        <v>-9333</v>
      </c>
      <c r="CV30" s="292">
        <f t="shared" ref="CV30" si="66">SUM(CV21:CV29)</f>
        <v>-9997</v>
      </c>
      <c r="CW30" s="292">
        <f t="shared" ref="CW30" si="67">SUM(CW21:CW29)</f>
        <v>-2654</v>
      </c>
      <c r="CX30" s="292">
        <f t="shared" ref="CX30" si="68">SUM(CX21:CX29)</f>
        <v>-1930</v>
      </c>
      <c r="CY30" s="292">
        <f t="shared" ref="CY30" si="69">SUM(CY21:CY29)</f>
        <v>13361</v>
      </c>
      <c r="CZ30" s="292">
        <f t="shared" ref="CZ30" si="70">SUM(CZ21:CZ29)</f>
        <v>-8919</v>
      </c>
      <c r="DA30" s="292">
        <f t="shared" ref="DA30" si="71">SUM(DA21:DA29)</f>
        <v>-11698</v>
      </c>
      <c r="DB30" s="292">
        <f t="shared" ref="DB30" si="72">SUM(DB21:DB29)</f>
        <v>-9153</v>
      </c>
      <c r="DC30" s="292">
        <f t="shared" ref="DC30" si="73">SUM(DC21:DC29)</f>
        <v>-3061</v>
      </c>
      <c r="DD30" s="292">
        <f t="shared" ref="DD30" si="74">SUM(DD21:DD29)</f>
        <v>5494</v>
      </c>
      <c r="DE30" s="292">
        <f t="shared" ref="DE30" si="75">SUM(DE21:DE29)</f>
        <v>13200</v>
      </c>
      <c r="DF30" s="292">
        <f t="shared" ref="DF30" si="76">SUM(DF21:DF29)</f>
        <v>26102</v>
      </c>
      <c r="DG30" s="292">
        <f t="shared" ref="DG30" si="77">SUM(DG21:DG29)</f>
        <v>22462</v>
      </c>
      <c r="DH30" s="292">
        <f t="shared" ref="DH30" si="78">SUM(DH21:DH29)</f>
        <v>23914</v>
      </c>
      <c r="DI30" s="292">
        <f t="shared" ref="DI30" si="79">SUM(DI21:DI29)</f>
        <v>9333</v>
      </c>
      <c r="DJ30" s="292">
        <f t="shared" ref="DJ30" si="80">SUM(DJ21:DJ29)</f>
        <v>12073</v>
      </c>
      <c r="DK30" s="292">
        <f t="shared" ref="DK30:DL30" si="81">SUM(DK21:DK29)</f>
        <v>2285</v>
      </c>
      <c r="DL30" s="292">
        <f t="shared" si="81"/>
        <v>6098</v>
      </c>
      <c r="DM30" s="292">
        <f t="shared" ref="DM30:DN30" si="82">SUM(DM21:DM29)</f>
        <v>24248</v>
      </c>
      <c r="DN30" s="292">
        <f t="shared" si="82"/>
        <v>3488</v>
      </c>
      <c r="DO30" s="292">
        <f t="shared" ref="DO30:DP30" si="83">SUM(DO21:DO29)</f>
        <v>-5870</v>
      </c>
      <c r="DP30" s="292">
        <f t="shared" si="83"/>
        <v>-213</v>
      </c>
      <c r="DQ30" s="292">
        <f t="shared" ref="DQ30" si="84">SUM(DQ21:DQ29)</f>
        <v>2525</v>
      </c>
      <c r="DR30" s="292">
        <f t="shared" ref="DR30:DS30" si="85">SUM(DR21:DR29)</f>
        <v>-10099</v>
      </c>
      <c r="DS30" s="292">
        <f t="shared" si="85"/>
        <v>-11648</v>
      </c>
      <c r="DT30" s="292">
        <f t="shared" ref="DT30" si="86">SUM(DT21:DT29)</f>
        <v>-18207</v>
      </c>
      <c r="DU30" s="292">
        <f t="shared" ref="DU30:DV30" si="87">SUM(DU21:DU29)</f>
        <v>-2766</v>
      </c>
      <c r="DV30" s="292">
        <f t="shared" si="87"/>
        <v>23893</v>
      </c>
      <c r="DW30" s="292">
        <f t="shared" ref="DW30" si="88">SUM(DW21:DW29)</f>
        <v>27780</v>
      </c>
      <c r="DX30" s="292">
        <f t="shared" ref="DX30:DY30" si="89">SUM(DX21:DX29)</f>
        <v>4380</v>
      </c>
      <c r="DY30" s="292">
        <f t="shared" si="89"/>
        <v>6810</v>
      </c>
      <c r="DZ30" s="326"/>
      <c r="EA30" s="249">
        <f>EA21+EA24+EA27+EA28+EA29</f>
        <v>288946</v>
      </c>
    </row>
    <row r="31" spans="1:131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84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325"/>
      <c r="EA31" s="87"/>
    </row>
    <row r="32" spans="1:131" s="56" customFormat="1" x14ac:dyDescent="0.25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49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400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>
        <v>66256</v>
      </c>
      <c r="BN32" s="277">
        <v>60506</v>
      </c>
      <c r="BO32" s="277">
        <v>65802</v>
      </c>
      <c r="BP32" s="277">
        <v>84037</v>
      </c>
      <c r="BQ32" s="277">
        <v>91378</v>
      </c>
      <c r="BR32" s="277">
        <v>67552</v>
      </c>
      <c r="BS32" s="277">
        <v>70231</v>
      </c>
      <c r="BT32" s="277"/>
      <c r="BU32" s="77">
        <f t="shared" ref="BU32:DY32" si="90">O32-C32</f>
        <v>21695</v>
      </c>
      <c r="BV32" s="81">
        <f t="shared" si="90"/>
        <v>3840</v>
      </c>
      <c r="BW32" s="81">
        <f t="shared" si="90"/>
        <v>459</v>
      </c>
      <c r="BX32" s="81">
        <f t="shared" si="90"/>
        <v>1142</v>
      </c>
      <c r="BY32" s="81">
        <f t="shared" si="90"/>
        <v>-6134</v>
      </c>
      <c r="BZ32" s="81">
        <f t="shared" si="90"/>
        <v>-7435</v>
      </c>
      <c r="CA32" s="81">
        <f t="shared" si="90"/>
        <v>-5540</v>
      </c>
      <c r="CB32" s="81">
        <f t="shared" si="90"/>
        <v>-11753</v>
      </c>
      <c r="CC32" s="81">
        <f t="shared" si="90"/>
        <v>-15117</v>
      </c>
      <c r="CD32" s="81">
        <f t="shared" si="90"/>
        <v>-13067</v>
      </c>
      <c r="CE32" s="81">
        <f t="shared" si="90"/>
        <v>-15052</v>
      </c>
      <c r="CF32" s="81">
        <f t="shared" si="90"/>
        <v>-22457</v>
      </c>
      <c r="CG32" s="81">
        <f t="shared" si="90"/>
        <v>-30214</v>
      </c>
      <c r="CH32" s="81">
        <f t="shared" si="90"/>
        <v>-16744</v>
      </c>
      <c r="CI32" s="81">
        <f t="shared" si="90"/>
        <v>-10688</v>
      </c>
      <c r="CJ32" s="81">
        <f t="shared" si="90"/>
        <v>-3646</v>
      </c>
      <c r="CK32" s="81">
        <f t="shared" si="90"/>
        <v>-997</v>
      </c>
      <c r="CL32" s="81">
        <f t="shared" si="90"/>
        <v>-2109</v>
      </c>
      <c r="CM32" s="254">
        <f t="shared" si="90"/>
        <v>-9547</v>
      </c>
      <c r="CN32" s="254">
        <f t="shared" si="90"/>
        <v>9767</v>
      </c>
      <c r="CO32" s="254">
        <f t="shared" si="90"/>
        <v>2105</v>
      </c>
      <c r="CP32" s="254">
        <f t="shared" si="90"/>
        <v>-365</v>
      </c>
      <c r="CQ32" s="291">
        <f t="shared" si="90"/>
        <v>13533</v>
      </c>
      <c r="CR32" s="291">
        <f t="shared" si="90"/>
        <v>7436</v>
      </c>
      <c r="CS32" s="291">
        <f t="shared" si="90"/>
        <v>12784</v>
      </c>
      <c r="CT32" s="291">
        <f t="shared" si="90"/>
        <v>5271</v>
      </c>
      <c r="CU32" s="291">
        <f t="shared" si="90"/>
        <v>9193</v>
      </c>
      <c r="CV32" s="291">
        <f t="shared" si="90"/>
        <v>3678</v>
      </c>
      <c r="CW32" s="291">
        <f t="shared" si="90"/>
        <v>3674</v>
      </c>
      <c r="CX32" s="291">
        <f t="shared" si="90"/>
        <v>909</v>
      </c>
      <c r="CY32" s="291">
        <f t="shared" si="90"/>
        <v>12201</v>
      </c>
      <c r="CZ32" s="291">
        <f t="shared" si="90"/>
        <v>-5772</v>
      </c>
      <c r="DA32" s="291">
        <f t="shared" si="90"/>
        <v>-8408</v>
      </c>
      <c r="DB32" s="291">
        <f t="shared" si="90"/>
        <v>-1776</v>
      </c>
      <c r="DC32" s="291">
        <f t="shared" si="90"/>
        <v>4380</v>
      </c>
      <c r="DD32" s="291">
        <f t="shared" si="90"/>
        <v>426</v>
      </c>
      <c r="DE32" s="291">
        <f t="shared" si="90"/>
        <v>739</v>
      </c>
      <c r="DF32" s="291">
        <f t="shared" si="90"/>
        <v>6711</v>
      </c>
      <c r="DG32" s="291">
        <f t="shared" si="90"/>
        <v>1011</v>
      </c>
      <c r="DH32" s="291">
        <f t="shared" si="90"/>
        <v>4357</v>
      </c>
      <c r="DI32" s="291">
        <f t="shared" si="90"/>
        <v>-3550</v>
      </c>
      <c r="DJ32" s="291">
        <f t="shared" si="90"/>
        <v>833</v>
      </c>
      <c r="DK32" s="291">
        <f t="shared" si="90"/>
        <v>-6956</v>
      </c>
      <c r="DL32" s="291">
        <f t="shared" si="90"/>
        <v>1994</v>
      </c>
      <c r="DM32" s="291">
        <f t="shared" si="90"/>
        <v>11105</v>
      </c>
      <c r="DN32" s="291">
        <f t="shared" si="90"/>
        <v>-5519</v>
      </c>
      <c r="DO32" s="291">
        <f t="shared" si="90"/>
        <v>-7296</v>
      </c>
      <c r="DP32" s="291">
        <f t="shared" si="90"/>
        <v>1399</v>
      </c>
      <c r="DQ32" s="291">
        <f t="shared" si="90"/>
        <v>-2539</v>
      </c>
      <c r="DR32" s="291">
        <f t="shared" si="90"/>
        <v>-2518</v>
      </c>
      <c r="DS32" s="291">
        <f t="shared" si="90"/>
        <v>-1574</v>
      </c>
      <c r="DT32" s="291">
        <f t="shared" si="90"/>
        <v>-8036</v>
      </c>
      <c r="DU32" s="291">
        <f t="shared" si="90"/>
        <v>918</v>
      </c>
      <c r="DV32" s="291">
        <f t="shared" si="90"/>
        <v>12763</v>
      </c>
      <c r="DW32" s="291">
        <f t="shared" si="90"/>
        <v>15206</v>
      </c>
      <c r="DX32" s="291">
        <f t="shared" si="90"/>
        <v>-8620</v>
      </c>
      <c r="DY32" s="291">
        <f t="shared" si="90"/>
        <v>-3373</v>
      </c>
      <c r="DZ32" s="325"/>
      <c r="EA32" s="61">
        <f>'MONTHLY SUMMARIES'!D24</f>
        <v>70231</v>
      </c>
    </row>
    <row r="33" spans="1:131" s="56" customFormat="1" x14ac:dyDescent="0.2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49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400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>
        <v>32514</v>
      </c>
      <c r="BN33" s="277">
        <v>19972</v>
      </c>
      <c r="BO33" s="277">
        <v>22279</v>
      </c>
      <c r="BP33" s="277">
        <v>30373</v>
      </c>
      <c r="BQ33" s="277">
        <v>32945</v>
      </c>
      <c r="BR33" s="277">
        <v>27207</v>
      </c>
      <c r="BS33" s="277">
        <v>29130</v>
      </c>
      <c r="BT33" s="277"/>
      <c r="BU33" s="7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325"/>
      <c r="EA33" s="61">
        <f>GETPIVOTDATA("VALUE",'CSS ESCO pvt'!$I$3,"DATE_FILE",$EA$8,"COMPANY",$EA$6,"TRIM_CAT","Residential-GRID","TRIM_LINE",$A31)</f>
        <v>29130</v>
      </c>
    </row>
    <row r="34" spans="1:131" s="56" customFormat="1" x14ac:dyDescent="0.2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49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400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>
        <v>33742</v>
      </c>
      <c r="BN34" s="277">
        <v>40534</v>
      </c>
      <c r="BO34" s="277">
        <v>43523</v>
      </c>
      <c r="BP34" s="277">
        <v>53664</v>
      </c>
      <c r="BQ34" s="277">
        <v>58433</v>
      </c>
      <c r="BR34" s="277">
        <v>40345</v>
      </c>
      <c r="BS34" s="277">
        <v>41101</v>
      </c>
      <c r="BT34" s="277"/>
      <c r="BU34" s="7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325"/>
      <c r="EA34" s="75">
        <f>EA32-EA33</f>
        <v>41101</v>
      </c>
    </row>
    <row r="35" spans="1:131" s="56" customFormat="1" x14ac:dyDescent="0.25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49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400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>
        <v>11552</v>
      </c>
      <c r="BN35" s="277">
        <v>11647</v>
      </c>
      <c r="BO35" s="277">
        <v>13218</v>
      </c>
      <c r="BP35" s="277">
        <v>15870</v>
      </c>
      <c r="BQ35" s="277">
        <v>15400</v>
      </c>
      <c r="BR35" s="277">
        <v>12077</v>
      </c>
      <c r="BS35" s="277">
        <v>11708</v>
      </c>
      <c r="BT35" s="277"/>
      <c r="BU35" s="77">
        <f t="shared" ref="BU35:DY35" si="91">O35-C35</f>
        <v>1216</v>
      </c>
      <c r="BV35" s="81">
        <f t="shared" si="91"/>
        <v>29</v>
      </c>
      <c r="BW35" s="81">
        <f t="shared" si="91"/>
        <v>-1846</v>
      </c>
      <c r="BX35" s="81">
        <f t="shared" si="91"/>
        <v>-1455</v>
      </c>
      <c r="BY35" s="81">
        <f t="shared" si="91"/>
        <v>-1637</v>
      </c>
      <c r="BZ35" s="81">
        <f t="shared" si="91"/>
        <v>-2463</v>
      </c>
      <c r="CA35" s="81">
        <f t="shared" si="91"/>
        <v>-2819</v>
      </c>
      <c r="CB35" s="81">
        <f t="shared" si="91"/>
        <v>-3427</v>
      </c>
      <c r="CC35" s="81">
        <f t="shared" si="91"/>
        <v>-2574</v>
      </c>
      <c r="CD35" s="81">
        <f t="shared" si="91"/>
        <v>-1790</v>
      </c>
      <c r="CE35" s="81">
        <f t="shared" si="91"/>
        <v>-1806</v>
      </c>
      <c r="CF35" s="81">
        <f t="shared" si="91"/>
        <v>-1280</v>
      </c>
      <c r="CG35" s="81">
        <f t="shared" si="91"/>
        <v>-1886</v>
      </c>
      <c r="CH35" s="81">
        <f t="shared" si="91"/>
        <v>-1790</v>
      </c>
      <c r="CI35" s="81">
        <f t="shared" si="91"/>
        <v>320</v>
      </c>
      <c r="CJ35" s="81">
        <f t="shared" si="91"/>
        <v>734</v>
      </c>
      <c r="CK35" s="81">
        <f t="shared" si="91"/>
        <v>306</v>
      </c>
      <c r="CL35" s="81">
        <f t="shared" si="91"/>
        <v>269</v>
      </c>
      <c r="CM35" s="254">
        <f t="shared" si="91"/>
        <v>-1432</v>
      </c>
      <c r="CN35" s="254">
        <f t="shared" si="91"/>
        <v>981</v>
      </c>
      <c r="CO35" s="254">
        <f t="shared" si="91"/>
        <v>-3995</v>
      </c>
      <c r="CP35" s="254">
        <f t="shared" si="91"/>
        <v>-2927</v>
      </c>
      <c r="CQ35" s="291">
        <f t="shared" si="91"/>
        <v>-1089</v>
      </c>
      <c r="CR35" s="291">
        <f t="shared" si="91"/>
        <v>-3155</v>
      </c>
      <c r="CS35" s="291">
        <f t="shared" si="91"/>
        <v>-868</v>
      </c>
      <c r="CT35" s="291">
        <f t="shared" si="91"/>
        <v>-443</v>
      </c>
      <c r="CU35" s="291">
        <f t="shared" si="91"/>
        <v>4</v>
      </c>
      <c r="CV35" s="291">
        <f t="shared" si="91"/>
        <v>-143</v>
      </c>
      <c r="CW35" s="291">
        <f t="shared" si="91"/>
        <v>-328</v>
      </c>
      <c r="CX35" s="291">
        <f t="shared" si="91"/>
        <v>366</v>
      </c>
      <c r="CY35" s="291">
        <f t="shared" si="91"/>
        <v>3417</v>
      </c>
      <c r="CZ35" s="291">
        <f t="shared" si="91"/>
        <v>1260</v>
      </c>
      <c r="DA35" s="291">
        <f t="shared" si="91"/>
        <v>4069</v>
      </c>
      <c r="DB35" s="291">
        <f t="shared" si="91"/>
        <v>3012</v>
      </c>
      <c r="DC35" s="291">
        <f t="shared" si="91"/>
        <v>6107</v>
      </c>
      <c r="DD35" s="291">
        <f t="shared" si="91"/>
        <v>5257</v>
      </c>
      <c r="DE35" s="291">
        <f t="shared" si="91"/>
        <v>3620</v>
      </c>
      <c r="DF35" s="291">
        <f t="shared" si="91"/>
        <v>2745</v>
      </c>
      <c r="DG35" s="291">
        <f t="shared" si="91"/>
        <v>2431</v>
      </c>
      <c r="DH35" s="291">
        <f t="shared" si="91"/>
        <v>2143</v>
      </c>
      <c r="DI35" s="291">
        <f t="shared" si="91"/>
        <v>1115</v>
      </c>
      <c r="DJ35" s="291">
        <f t="shared" si="91"/>
        <v>348</v>
      </c>
      <c r="DK35" s="291">
        <f t="shared" si="91"/>
        <v>-562</v>
      </c>
      <c r="DL35" s="291">
        <f t="shared" si="91"/>
        <v>885</v>
      </c>
      <c r="DM35" s="291">
        <f t="shared" si="91"/>
        <v>1628</v>
      </c>
      <c r="DN35" s="291">
        <f t="shared" si="91"/>
        <v>603</v>
      </c>
      <c r="DO35" s="291">
        <f t="shared" si="91"/>
        <v>-2315</v>
      </c>
      <c r="DP35" s="291">
        <f t="shared" si="91"/>
        <v>97</v>
      </c>
      <c r="DQ35" s="291">
        <f t="shared" si="91"/>
        <v>-253</v>
      </c>
      <c r="DR35" s="291">
        <f t="shared" si="91"/>
        <v>-225</v>
      </c>
      <c r="DS35" s="291">
        <f t="shared" si="91"/>
        <v>-842</v>
      </c>
      <c r="DT35" s="291">
        <f t="shared" si="91"/>
        <v>-669</v>
      </c>
      <c r="DU35" s="291">
        <f t="shared" si="91"/>
        <v>1367</v>
      </c>
      <c r="DV35" s="291">
        <f t="shared" si="91"/>
        <v>3807</v>
      </c>
      <c r="DW35" s="291">
        <f t="shared" si="91"/>
        <v>2297</v>
      </c>
      <c r="DX35" s="291">
        <f t="shared" si="91"/>
        <v>-1026</v>
      </c>
      <c r="DY35" s="291">
        <f t="shared" si="91"/>
        <v>-306</v>
      </c>
      <c r="DZ35" s="325"/>
      <c r="EA35" s="61">
        <f>'MONTHLY SUMMARIES'!D25</f>
        <v>11708</v>
      </c>
    </row>
    <row r="36" spans="1:131" s="56" customFormat="1" x14ac:dyDescent="0.2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49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400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>
        <v>5662</v>
      </c>
      <c r="BN36" s="277">
        <v>4616</v>
      </c>
      <c r="BO36" s="277">
        <v>5352</v>
      </c>
      <c r="BP36" s="277">
        <v>6622</v>
      </c>
      <c r="BQ36" s="277">
        <v>6424</v>
      </c>
      <c r="BR36" s="277">
        <v>5086</v>
      </c>
      <c r="BS36" s="277">
        <v>4981</v>
      </c>
      <c r="BT36" s="277"/>
      <c r="BU36" s="7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325"/>
      <c r="EA36" s="61">
        <f>GETPIVOTDATA("VALUE",'CSS ESCO pvt'!$I$3,"DATE_FILE",$EA$8,"COMPANY",$EA$6,"TRIM_CAT","Low Income Residential-GRID","TRIM_LINE",$A31)</f>
        <v>4981</v>
      </c>
    </row>
    <row r="37" spans="1:131" s="56" customFormat="1" x14ac:dyDescent="0.2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49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400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>
        <v>5890</v>
      </c>
      <c r="BN37" s="277">
        <v>7031</v>
      </c>
      <c r="BO37" s="277">
        <v>7866</v>
      </c>
      <c r="BP37" s="277">
        <v>9248</v>
      </c>
      <c r="BQ37" s="277">
        <v>8976</v>
      </c>
      <c r="BR37" s="277">
        <v>6991</v>
      </c>
      <c r="BS37" s="277">
        <v>6727</v>
      </c>
      <c r="BT37" s="277"/>
      <c r="BU37" s="7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325"/>
      <c r="EA37" s="75">
        <f>EA35-EA36</f>
        <v>6727</v>
      </c>
    </row>
    <row r="38" spans="1:131" s="56" customFormat="1" x14ac:dyDescent="0.25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49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400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>
        <v>14156</v>
      </c>
      <c r="BN38" s="277">
        <v>11665</v>
      </c>
      <c r="BO38" s="277">
        <v>15051</v>
      </c>
      <c r="BP38" s="277">
        <v>16191</v>
      </c>
      <c r="BQ38" s="277">
        <v>16242</v>
      </c>
      <c r="BR38" s="277">
        <v>16385</v>
      </c>
      <c r="BS38" s="277">
        <v>17524</v>
      </c>
      <c r="BT38" s="277"/>
      <c r="BU38" s="77">
        <f t="shared" ref="BU38:CD40" si="92">O38-C38</f>
        <v>224</v>
      </c>
      <c r="BV38" s="81">
        <f t="shared" si="92"/>
        <v>-1420</v>
      </c>
      <c r="BW38" s="81">
        <f t="shared" si="92"/>
        <v>-320</v>
      </c>
      <c r="BX38" s="81">
        <f t="shared" si="92"/>
        <v>1942</v>
      </c>
      <c r="BY38" s="81">
        <f t="shared" si="92"/>
        <v>-308</v>
      </c>
      <c r="BZ38" s="81">
        <f t="shared" si="92"/>
        <v>-534</v>
      </c>
      <c r="CA38" s="81">
        <f t="shared" si="92"/>
        <v>-3036</v>
      </c>
      <c r="CB38" s="81">
        <f t="shared" si="92"/>
        <v>-363</v>
      </c>
      <c r="CC38" s="81">
        <f t="shared" si="92"/>
        <v>0</v>
      </c>
      <c r="CD38" s="81">
        <f t="shared" si="92"/>
        <v>-3226</v>
      </c>
      <c r="CE38" s="81">
        <f t="shared" ref="CE38:CN40" si="93">Y38-M38</f>
        <v>161</v>
      </c>
      <c r="CF38" s="81">
        <f t="shared" si="93"/>
        <v>3636</v>
      </c>
      <c r="CG38" s="81">
        <f t="shared" si="93"/>
        <v>-4317</v>
      </c>
      <c r="CH38" s="81">
        <f t="shared" si="93"/>
        <v>-4074</v>
      </c>
      <c r="CI38" s="81">
        <f t="shared" si="93"/>
        <v>1146</v>
      </c>
      <c r="CJ38" s="81">
        <f t="shared" si="93"/>
        <v>3235</v>
      </c>
      <c r="CK38" s="81">
        <f t="shared" si="93"/>
        <v>1263</v>
      </c>
      <c r="CL38" s="81">
        <f t="shared" si="93"/>
        <v>-132</v>
      </c>
      <c r="CM38" s="254">
        <f t="shared" si="93"/>
        <v>3493</v>
      </c>
      <c r="CN38" s="254">
        <f t="shared" si="93"/>
        <v>3043</v>
      </c>
      <c r="CO38" s="254">
        <f t="shared" ref="CO38:CX40" si="94">AI38-W38</f>
        <v>41</v>
      </c>
      <c r="CP38" s="254">
        <f t="shared" si="94"/>
        <v>1296</v>
      </c>
      <c r="CQ38" s="291">
        <f t="shared" si="94"/>
        <v>6443</v>
      </c>
      <c r="CR38" s="291">
        <f t="shared" si="94"/>
        <v>2524</v>
      </c>
      <c r="CS38" s="291">
        <f t="shared" si="94"/>
        <v>2341</v>
      </c>
      <c r="CT38" s="291">
        <f t="shared" si="94"/>
        <v>1768</v>
      </c>
      <c r="CU38" s="291">
        <f t="shared" si="94"/>
        <v>-251</v>
      </c>
      <c r="CV38" s="291">
        <f t="shared" si="94"/>
        <v>-790</v>
      </c>
      <c r="CW38" s="291">
        <f t="shared" si="94"/>
        <v>930</v>
      </c>
      <c r="CX38" s="291">
        <f t="shared" si="94"/>
        <v>2862</v>
      </c>
      <c r="CY38" s="291">
        <f t="shared" ref="CY38:DH40" si="95">AS38-AG38</f>
        <v>2399</v>
      </c>
      <c r="CZ38" s="291">
        <f t="shared" si="95"/>
        <v>-1243</v>
      </c>
      <c r="DA38" s="291">
        <f t="shared" si="95"/>
        <v>-1017</v>
      </c>
      <c r="DB38" s="291">
        <f t="shared" si="95"/>
        <v>-701</v>
      </c>
      <c r="DC38" s="291">
        <f t="shared" si="95"/>
        <v>-7383</v>
      </c>
      <c r="DD38" s="291">
        <f t="shared" si="95"/>
        <v>-4756</v>
      </c>
      <c r="DE38" s="291">
        <f t="shared" si="95"/>
        <v>-1997</v>
      </c>
      <c r="DF38" s="291">
        <f t="shared" si="95"/>
        <v>274</v>
      </c>
      <c r="DG38" s="291">
        <f t="shared" si="95"/>
        <v>842</v>
      </c>
      <c r="DH38" s="291">
        <f t="shared" si="95"/>
        <v>328</v>
      </c>
      <c r="DI38" s="291">
        <f t="shared" ref="DI38:DY40" si="96">BC38-AQ38</f>
        <v>-3433</v>
      </c>
      <c r="DJ38" s="291">
        <f t="shared" si="96"/>
        <v>-795</v>
      </c>
      <c r="DK38" s="291">
        <f t="shared" si="96"/>
        <v>-3130</v>
      </c>
      <c r="DL38" s="291">
        <f t="shared" si="96"/>
        <v>-599</v>
      </c>
      <c r="DM38" s="291">
        <f t="shared" si="96"/>
        <v>-588</v>
      </c>
      <c r="DN38" s="291">
        <f t="shared" si="96"/>
        <v>-1123</v>
      </c>
      <c r="DO38" s="291">
        <f t="shared" si="96"/>
        <v>-1575</v>
      </c>
      <c r="DP38" s="291">
        <f t="shared" si="96"/>
        <v>-728</v>
      </c>
      <c r="DQ38" s="291">
        <f t="shared" si="96"/>
        <v>3196</v>
      </c>
      <c r="DR38" s="291">
        <f t="shared" si="96"/>
        <v>-31</v>
      </c>
      <c r="DS38" s="291">
        <f t="shared" si="96"/>
        <v>-699</v>
      </c>
      <c r="DT38" s="291">
        <f t="shared" si="96"/>
        <v>-4128</v>
      </c>
      <c r="DU38" s="291">
        <f t="shared" si="96"/>
        <v>3088</v>
      </c>
      <c r="DV38" s="291">
        <f t="shared" si="96"/>
        <v>2393</v>
      </c>
      <c r="DW38" s="291">
        <f t="shared" si="96"/>
        <v>1986</v>
      </c>
      <c r="DX38" s="291">
        <f t="shared" si="96"/>
        <v>2129</v>
      </c>
      <c r="DY38" s="291">
        <f t="shared" si="96"/>
        <v>2905</v>
      </c>
      <c r="DZ38" s="325"/>
      <c r="EA38" s="61">
        <f>'MONTHLY SUMMARIES'!D26</f>
        <v>17524</v>
      </c>
    </row>
    <row r="39" spans="1:131" s="56" customFormat="1" x14ac:dyDescent="0.25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49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400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>
        <v>874</v>
      </c>
      <c r="BN39" s="277">
        <v>771</v>
      </c>
      <c r="BO39" s="277">
        <v>957</v>
      </c>
      <c r="BP39" s="277">
        <v>976</v>
      </c>
      <c r="BQ39" s="277">
        <v>1047</v>
      </c>
      <c r="BR39" s="277">
        <v>929</v>
      </c>
      <c r="BS39" s="277">
        <v>1148</v>
      </c>
      <c r="BT39" s="277"/>
      <c r="BU39" s="77">
        <f t="shared" si="92"/>
        <v>165</v>
      </c>
      <c r="BV39" s="81">
        <f t="shared" si="92"/>
        <v>441</v>
      </c>
      <c r="BW39" s="81">
        <f t="shared" si="92"/>
        <v>237</v>
      </c>
      <c r="BX39" s="81">
        <f t="shared" si="92"/>
        <v>266</v>
      </c>
      <c r="BY39" s="81">
        <f t="shared" si="92"/>
        <v>-114</v>
      </c>
      <c r="BZ39" s="81">
        <f t="shared" si="92"/>
        <v>8</v>
      </c>
      <c r="CA39" s="81">
        <f t="shared" si="92"/>
        <v>48</v>
      </c>
      <c r="CB39" s="81">
        <f t="shared" si="92"/>
        <v>-13</v>
      </c>
      <c r="CC39" s="81">
        <f t="shared" si="92"/>
        <v>-87</v>
      </c>
      <c r="CD39" s="81">
        <f t="shared" si="92"/>
        <v>-154</v>
      </c>
      <c r="CE39" s="81">
        <f t="shared" si="93"/>
        <v>125</v>
      </c>
      <c r="CF39" s="81">
        <f t="shared" si="93"/>
        <v>243</v>
      </c>
      <c r="CG39" s="81">
        <f t="shared" si="93"/>
        <v>-320</v>
      </c>
      <c r="CH39" s="81">
        <f t="shared" si="93"/>
        <v>-775</v>
      </c>
      <c r="CI39" s="81">
        <f t="shared" si="93"/>
        <v>-321</v>
      </c>
      <c r="CJ39" s="81">
        <f t="shared" si="93"/>
        <v>-120</v>
      </c>
      <c r="CK39" s="81">
        <f t="shared" si="93"/>
        <v>145</v>
      </c>
      <c r="CL39" s="81">
        <f t="shared" si="93"/>
        <v>-62</v>
      </c>
      <c r="CM39" s="254">
        <f t="shared" si="93"/>
        <v>-28</v>
      </c>
      <c r="CN39" s="254">
        <f t="shared" si="93"/>
        <v>464</v>
      </c>
      <c r="CO39" s="254">
        <f t="shared" si="94"/>
        <v>288</v>
      </c>
      <c r="CP39" s="254">
        <f t="shared" si="94"/>
        <v>126</v>
      </c>
      <c r="CQ39" s="291">
        <f t="shared" si="94"/>
        <v>289</v>
      </c>
      <c r="CR39" s="291">
        <f t="shared" si="94"/>
        <v>123</v>
      </c>
      <c r="CS39" s="291">
        <f t="shared" si="94"/>
        <v>292</v>
      </c>
      <c r="CT39" s="291">
        <f t="shared" si="94"/>
        <v>154</v>
      </c>
      <c r="CU39" s="291">
        <f t="shared" si="94"/>
        <v>45</v>
      </c>
      <c r="CV39" s="291">
        <f t="shared" si="94"/>
        <v>102</v>
      </c>
      <c r="CW39" s="291">
        <f t="shared" si="94"/>
        <v>-15</v>
      </c>
      <c r="CX39" s="291">
        <f t="shared" si="94"/>
        <v>213</v>
      </c>
      <c r="CY39" s="291">
        <f t="shared" si="95"/>
        <v>198</v>
      </c>
      <c r="CZ39" s="291">
        <f t="shared" si="95"/>
        <v>-321</v>
      </c>
      <c r="DA39" s="291">
        <f t="shared" si="95"/>
        <v>-289</v>
      </c>
      <c r="DB39" s="291">
        <f t="shared" si="95"/>
        <v>-149</v>
      </c>
      <c r="DC39" s="291">
        <f t="shared" si="95"/>
        <v>-432</v>
      </c>
      <c r="DD39" s="291">
        <f t="shared" si="95"/>
        <v>-465</v>
      </c>
      <c r="DE39" s="291">
        <f t="shared" si="95"/>
        <v>-255</v>
      </c>
      <c r="DF39" s="291">
        <f t="shared" si="95"/>
        <v>-83</v>
      </c>
      <c r="DG39" s="291">
        <f t="shared" si="95"/>
        <v>67</v>
      </c>
      <c r="DH39" s="291">
        <f t="shared" si="95"/>
        <v>-26</v>
      </c>
      <c r="DI39" s="291">
        <f t="shared" si="96"/>
        <v>-39</v>
      </c>
      <c r="DJ39" s="291">
        <f t="shared" si="96"/>
        <v>-56</v>
      </c>
      <c r="DK39" s="291">
        <f t="shared" si="96"/>
        <v>-247</v>
      </c>
      <c r="DL39" s="291">
        <f t="shared" si="96"/>
        <v>-208</v>
      </c>
      <c r="DM39" s="291">
        <f t="shared" si="96"/>
        <v>-18</v>
      </c>
      <c r="DN39" s="291">
        <f t="shared" si="96"/>
        <v>-33</v>
      </c>
      <c r="DO39" s="291">
        <f t="shared" si="96"/>
        <v>-18</v>
      </c>
      <c r="DP39" s="291">
        <f t="shared" si="96"/>
        <v>108</v>
      </c>
      <c r="DQ39" s="291">
        <f t="shared" si="96"/>
        <v>199</v>
      </c>
      <c r="DR39" s="291">
        <f t="shared" si="96"/>
        <v>39</v>
      </c>
      <c r="DS39" s="291">
        <f t="shared" si="96"/>
        <v>-46</v>
      </c>
      <c r="DT39" s="291">
        <f t="shared" si="96"/>
        <v>-197</v>
      </c>
      <c r="DU39" s="291">
        <f t="shared" si="96"/>
        <v>58</v>
      </c>
      <c r="DV39" s="291">
        <f t="shared" si="96"/>
        <v>44</v>
      </c>
      <c r="DW39" s="291">
        <f t="shared" si="96"/>
        <v>235</v>
      </c>
      <c r="DX39" s="291">
        <f t="shared" si="96"/>
        <v>117</v>
      </c>
      <c r="DY39" s="291">
        <f t="shared" si="96"/>
        <v>75</v>
      </c>
      <c r="DZ39" s="325"/>
      <c r="EA39" s="61">
        <f>'MONTHLY SUMMARIES'!D27</f>
        <v>1148</v>
      </c>
    </row>
    <row r="40" spans="1:131" s="56" customFormat="1" x14ac:dyDescent="0.25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49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400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>
        <v>234</v>
      </c>
      <c r="BN40" s="277">
        <v>205</v>
      </c>
      <c r="BO40" s="277">
        <v>254</v>
      </c>
      <c r="BP40" s="277">
        <v>250</v>
      </c>
      <c r="BQ40" s="277">
        <v>257</v>
      </c>
      <c r="BR40" s="277">
        <v>236</v>
      </c>
      <c r="BS40" s="277">
        <v>305</v>
      </c>
      <c r="BT40" s="277"/>
      <c r="BU40" s="77">
        <f t="shared" si="92"/>
        <v>6</v>
      </c>
      <c r="BV40" s="81">
        <f t="shared" si="92"/>
        <v>25</v>
      </c>
      <c r="BW40" s="81">
        <f t="shared" si="92"/>
        <v>54</v>
      </c>
      <c r="BX40" s="81">
        <f t="shared" si="92"/>
        <v>52</v>
      </c>
      <c r="BY40" s="81">
        <f t="shared" si="92"/>
        <v>-12</v>
      </c>
      <c r="BZ40" s="81">
        <f t="shared" si="92"/>
        <v>45</v>
      </c>
      <c r="CA40" s="81">
        <f t="shared" si="92"/>
        <v>67</v>
      </c>
      <c r="CB40" s="81">
        <f t="shared" si="92"/>
        <v>55</v>
      </c>
      <c r="CC40" s="81">
        <f t="shared" si="92"/>
        <v>28</v>
      </c>
      <c r="CD40" s="81">
        <f t="shared" si="92"/>
        <v>8</v>
      </c>
      <c r="CE40" s="81">
        <f t="shared" si="93"/>
        <v>128</v>
      </c>
      <c r="CF40" s="81">
        <f t="shared" si="93"/>
        <v>77</v>
      </c>
      <c r="CG40" s="81">
        <f t="shared" si="93"/>
        <v>-54</v>
      </c>
      <c r="CH40" s="81">
        <f t="shared" si="93"/>
        <v>-108</v>
      </c>
      <c r="CI40" s="81">
        <f t="shared" si="93"/>
        <v>-91</v>
      </c>
      <c r="CJ40" s="81">
        <f t="shared" si="93"/>
        <v>-17</v>
      </c>
      <c r="CK40" s="81">
        <f t="shared" si="93"/>
        <v>57</v>
      </c>
      <c r="CL40" s="81">
        <f t="shared" si="93"/>
        <v>-11</v>
      </c>
      <c r="CM40" s="254">
        <f t="shared" si="93"/>
        <v>-36</v>
      </c>
      <c r="CN40" s="254">
        <f t="shared" si="93"/>
        <v>179</v>
      </c>
      <c r="CO40" s="254">
        <f t="shared" si="94"/>
        <v>124</v>
      </c>
      <c r="CP40" s="254">
        <f t="shared" si="94"/>
        <v>45</v>
      </c>
      <c r="CQ40" s="291">
        <f t="shared" si="94"/>
        <v>46</v>
      </c>
      <c r="CR40" s="291">
        <f t="shared" si="94"/>
        <v>86</v>
      </c>
      <c r="CS40" s="291">
        <f t="shared" si="94"/>
        <v>83</v>
      </c>
      <c r="CT40" s="291">
        <f t="shared" si="94"/>
        <v>69</v>
      </c>
      <c r="CU40" s="291">
        <f t="shared" si="94"/>
        <v>48</v>
      </c>
      <c r="CV40" s="291">
        <f t="shared" si="94"/>
        <v>26</v>
      </c>
      <c r="CW40" s="291">
        <f t="shared" si="94"/>
        <v>-11</v>
      </c>
      <c r="CX40" s="291">
        <f t="shared" si="94"/>
        <v>69</v>
      </c>
      <c r="CY40" s="291">
        <f t="shared" si="95"/>
        <v>83</v>
      </c>
      <c r="CZ40" s="291">
        <f t="shared" si="95"/>
        <v>-180</v>
      </c>
      <c r="DA40" s="291">
        <f t="shared" si="95"/>
        <v>-191</v>
      </c>
      <c r="DB40" s="291">
        <f t="shared" si="95"/>
        <v>-41</v>
      </c>
      <c r="DC40" s="291">
        <f t="shared" si="95"/>
        <v>-147</v>
      </c>
      <c r="DD40" s="291">
        <f t="shared" si="95"/>
        <v>-185</v>
      </c>
      <c r="DE40" s="291">
        <f t="shared" si="95"/>
        <v>-114</v>
      </c>
      <c r="DF40" s="291">
        <f t="shared" si="95"/>
        <v>-59</v>
      </c>
      <c r="DG40" s="291">
        <f t="shared" si="95"/>
        <v>-44</v>
      </c>
      <c r="DH40" s="291">
        <f t="shared" si="95"/>
        <v>-13</v>
      </c>
      <c r="DI40" s="291">
        <f t="shared" si="96"/>
        <v>-21</v>
      </c>
      <c r="DJ40" s="291">
        <f t="shared" si="96"/>
        <v>-68</v>
      </c>
      <c r="DK40" s="291">
        <f t="shared" si="96"/>
        <v>-64</v>
      </c>
      <c r="DL40" s="291">
        <f t="shared" si="96"/>
        <v>-40</v>
      </c>
      <c r="DM40" s="291">
        <f t="shared" si="96"/>
        <v>19</v>
      </c>
      <c r="DN40" s="291">
        <f t="shared" si="96"/>
        <v>-17</v>
      </c>
      <c r="DO40" s="291">
        <f t="shared" si="96"/>
        <v>-11</v>
      </c>
      <c r="DP40" s="291">
        <f t="shared" si="96"/>
        <v>27</v>
      </c>
      <c r="DQ40" s="291">
        <f t="shared" si="96"/>
        <v>68</v>
      </c>
      <c r="DR40" s="291">
        <f t="shared" si="96"/>
        <v>13</v>
      </c>
      <c r="DS40" s="291">
        <f t="shared" si="96"/>
        <v>17</v>
      </c>
      <c r="DT40" s="291">
        <f t="shared" si="96"/>
        <v>-59</v>
      </c>
      <c r="DU40" s="291">
        <f t="shared" si="96"/>
        <v>17</v>
      </c>
      <c r="DV40" s="291">
        <f t="shared" si="96"/>
        <v>28</v>
      </c>
      <c r="DW40" s="291">
        <f t="shared" si="96"/>
        <v>27</v>
      </c>
      <c r="DX40" s="291">
        <f t="shared" si="96"/>
        <v>6</v>
      </c>
      <c r="DY40" s="291">
        <f t="shared" si="96"/>
        <v>14</v>
      </c>
      <c r="DZ40" s="325"/>
      <c r="EA40" s="61">
        <f>'MONTHLY SUMMARIES'!D28</f>
        <v>305</v>
      </c>
    </row>
    <row r="41" spans="1:131" s="70" customFormat="1" x14ac:dyDescent="0.25">
      <c r="A41" s="145"/>
      <c r="B41" s="57" t="s">
        <v>148</v>
      </c>
      <c r="C41" s="133">
        <f t="shared" ref="C41:O41" si="97">SUM(C32:C40)</f>
        <v>98740</v>
      </c>
      <c r="D41" s="134">
        <f t="shared" si="97"/>
        <v>107457</v>
      </c>
      <c r="E41" s="134">
        <f t="shared" si="97"/>
        <v>93920</v>
      </c>
      <c r="F41" s="134">
        <f t="shared" si="97"/>
        <v>86088</v>
      </c>
      <c r="G41" s="134">
        <f t="shared" si="97"/>
        <v>98943</v>
      </c>
      <c r="H41" s="134">
        <f t="shared" si="97"/>
        <v>106032</v>
      </c>
      <c r="I41" s="134">
        <f t="shared" si="97"/>
        <v>116064</v>
      </c>
      <c r="J41" s="134">
        <f t="shared" si="97"/>
        <v>109864</v>
      </c>
      <c r="K41" s="134">
        <f t="shared" si="97"/>
        <v>114478</v>
      </c>
      <c r="L41" s="135">
        <f t="shared" si="97"/>
        <v>116263</v>
      </c>
      <c r="M41" s="134">
        <f t="shared" si="97"/>
        <v>102397</v>
      </c>
      <c r="N41" s="134">
        <f t="shared" si="97"/>
        <v>119324</v>
      </c>
      <c r="O41" s="134">
        <f t="shared" si="97"/>
        <v>122046</v>
      </c>
      <c r="P41" s="134">
        <f t="shared" ref="P41:Q41" si="98">SUM(P32:P40)</f>
        <v>110372</v>
      </c>
      <c r="Q41" s="134">
        <f t="shared" si="98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ref="W41:AA41" si="99">SUM(W32+W35+W38+W39+W40)</f>
        <v>96728</v>
      </c>
      <c r="X41" s="135">
        <f t="shared" si="99"/>
        <v>98034</v>
      </c>
      <c r="Y41" s="183">
        <f t="shared" si="99"/>
        <v>85953</v>
      </c>
      <c r="Z41" s="183">
        <v>99543</v>
      </c>
      <c r="AA41" s="183">
        <f t="shared" si="99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0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1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>
        <v>93072</v>
      </c>
      <c r="BN41" s="278">
        <v>84794</v>
      </c>
      <c r="BO41" s="278">
        <v>95282</v>
      </c>
      <c r="BP41" s="278">
        <v>117324</v>
      </c>
      <c r="BQ41" s="278">
        <v>124324</v>
      </c>
      <c r="BR41" s="278">
        <v>97179</v>
      </c>
      <c r="BS41" s="278">
        <v>100916</v>
      </c>
      <c r="BT41" s="278"/>
      <c r="BU41" s="133">
        <f t="shared" ref="BU41" si="100">SUM(BU32:BU40)</f>
        <v>23306</v>
      </c>
      <c r="BV41" s="136">
        <f t="shared" ref="BV41:BX41" si="101">SUM(BV32:BV40)</f>
        <v>2915</v>
      </c>
      <c r="BW41" s="136">
        <f t="shared" si="101"/>
        <v>-1416</v>
      </c>
      <c r="BX41" s="136">
        <f t="shared" si="101"/>
        <v>1947</v>
      </c>
      <c r="BY41" s="136">
        <f t="shared" ref="BY41:BZ41" si="102">SUM(BY32:BY40)</f>
        <v>-8205</v>
      </c>
      <c r="BZ41" s="136">
        <f t="shared" si="102"/>
        <v>-10379</v>
      </c>
      <c r="CA41" s="136">
        <f t="shared" ref="CA41:CB41" si="103">SUM(CA32:CA40)</f>
        <v>-11280</v>
      </c>
      <c r="CB41" s="136">
        <f t="shared" si="103"/>
        <v>-15501</v>
      </c>
      <c r="CC41" s="136">
        <f t="shared" ref="CC41:CD41" si="104">SUM(CC32:CC40)</f>
        <v>-17750</v>
      </c>
      <c r="CD41" s="136">
        <f t="shared" si="104"/>
        <v>-18229</v>
      </c>
      <c r="CE41" s="136">
        <f t="shared" ref="CE41:CF41" si="105">SUM(CE32:CE40)</f>
        <v>-16444</v>
      </c>
      <c r="CF41" s="136">
        <f t="shared" si="105"/>
        <v>-19781</v>
      </c>
      <c r="CG41" s="136">
        <f t="shared" ref="CG41:CH41" si="106">SUM(CG32:CG40)</f>
        <v>-36791</v>
      </c>
      <c r="CH41" s="136">
        <f t="shared" si="106"/>
        <v>-23491</v>
      </c>
      <c r="CI41" s="136">
        <f t="shared" ref="CI41:CJ41" si="107">SUM(CI32:CI40)</f>
        <v>-9634</v>
      </c>
      <c r="CJ41" s="136">
        <f t="shared" si="107"/>
        <v>186</v>
      </c>
      <c r="CK41" s="136">
        <f t="shared" ref="CK41:CL41" si="108">SUM(CK32:CK40)</f>
        <v>774</v>
      </c>
      <c r="CL41" s="136">
        <f t="shared" si="108"/>
        <v>-2045</v>
      </c>
      <c r="CM41" s="255">
        <f t="shared" ref="CM41:CN41" si="109">SUM(CM32:CM40)</f>
        <v>-7550</v>
      </c>
      <c r="CN41" s="255">
        <f t="shared" si="109"/>
        <v>14434</v>
      </c>
      <c r="CO41" s="255">
        <f t="shared" ref="CO41:CQ41" si="110">SUM(CO32:CO40)</f>
        <v>-1437</v>
      </c>
      <c r="CP41" s="255">
        <f t="shared" si="110"/>
        <v>-1825</v>
      </c>
      <c r="CQ41" s="292">
        <f t="shared" si="110"/>
        <v>19222</v>
      </c>
      <c r="CR41" s="292">
        <f t="shared" ref="CR41:CS41" si="111">SUM(CR32:CR40)</f>
        <v>7014</v>
      </c>
      <c r="CS41" s="292">
        <f t="shared" si="111"/>
        <v>14632</v>
      </c>
      <c r="CT41" s="292">
        <f t="shared" ref="CT41:CU41" si="112">SUM(CT32:CT40)</f>
        <v>6819</v>
      </c>
      <c r="CU41" s="292">
        <f t="shared" si="112"/>
        <v>9039</v>
      </c>
      <c r="CV41" s="292">
        <f t="shared" ref="CV41" si="113">SUM(CV32:CV40)</f>
        <v>2873</v>
      </c>
      <c r="CW41" s="292">
        <f t="shared" ref="CW41" si="114">SUM(CW32:CW40)</f>
        <v>4250</v>
      </c>
      <c r="CX41" s="292">
        <f t="shared" ref="CX41" si="115">SUM(CX32:CX40)</f>
        <v>4419</v>
      </c>
      <c r="CY41" s="292">
        <f t="shared" ref="CY41" si="116">SUM(CY32:CY40)</f>
        <v>18298</v>
      </c>
      <c r="CZ41" s="292">
        <f t="shared" ref="CZ41" si="117">SUM(CZ32:CZ40)</f>
        <v>-6256</v>
      </c>
      <c r="DA41" s="292">
        <f t="shared" ref="DA41" si="118">SUM(DA32:DA40)</f>
        <v>-5836</v>
      </c>
      <c r="DB41" s="292">
        <f t="shared" ref="DB41" si="119">SUM(DB32:DB40)</f>
        <v>345</v>
      </c>
      <c r="DC41" s="292">
        <f t="shared" ref="DC41" si="120">SUM(DC32:DC40)</f>
        <v>2525</v>
      </c>
      <c r="DD41" s="292">
        <f t="shared" ref="DD41" si="121">SUM(DD32:DD40)</f>
        <v>277</v>
      </c>
      <c r="DE41" s="292">
        <f t="shared" ref="DE41" si="122">SUM(DE32:DE40)</f>
        <v>1993</v>
      </c>
      <c r="DF41" s="292">
        <f t="shared" ref="DF41" si="123">SUM(DF32:DF40)</f>
        <v>9588</v>
      </c>
      <c r="DG41" s="292">
        <f t="shared" ref="DG41" si="124">SUM(DG32:DG40)</f>
        <v>4307</v>
      </c>
      <c r="DH41" s="292">
        <f t="shared" ref="DH41" si="125">SUM(DH32:DH40)</f>
        <v>6789</v>
      </c>
      <c r="DI41" s="292">
        <f t="shared" ref="DI41" si="126">SUM(DI32:DI40)</f>
        <v>-5928</v>
      </c>
      <c r="DJ41" s="292">
        <f t="shared" ref="DJ41" si="127">SUM(DJ32:DJ40)</f>
        <v>262</v>
      </c>
      <c r="DK41" s="292">
        <f t="shared" ref="DK41:DL41" si="128">SUM(DK32:DK40)</f>
        <v>-10959</v>
      </c>
      <c r="DL41" s="292">
        <f t="shared" si="128"/>
        <v>2032</v>
      </c>
      <c r="DM41" s="292">
        <f t="shared" ref="DM41:DN41" si="129">SUM(DM32:DM40)</f>
        <v>12146</v>
      </c>
      <c r="DN41" s="292">
        <f t="shared" si="129"/>
        <v>-6089</v>
      </c>
      <c r="DO41" s="292">
        <f t="shared" ref="DO41:DP41" si="130">SUM(DO32:DO40)</f>
        <v>-11215</v>
      </c>
      <c r="DP41" s="292">
        <f t="shared" si="130"/>
        <v>903</v>
      </c>
      <c r="DQ41" s="292">
        <f t="shared" ref="DQ41" si="131">SUM(DQ32:DQ40)</f>
        <v>671</v>
      </c>
      <c r="DR41" s="292">
        <f t="shared" ref="DR41:DS41" si="132">SUM(DR32:DR40)</f>
        <v>-2722</v>
      </c>
      <c r="DS41" s="292">
        <f t="shared" si="132"/>
        <v>-3144</v>
      </c>
      <c r="DT41" s="292">
        <f t="shared" ref="DT41" si="133">SUM(DT32:DT40)</f>
        <v>-13089</v>
      </c>
      <c r="DU41" s="292">
        <f t="shared" ref="DU41:DV41" si="134">SUM(DU32:DU40)</f>
        <v>5448</v>
      </c>
      <c r="DV41" s="292">
        <f t="shared" si="134"/>
        <v>19035</v>
      </c>
      <c r="DW41" s="292">
        <f t="shared" ref="DW41" si="135">SUM(DW32:DW40)</f>
        <v>19751</v>
      </c>
      <c r="DX41" s="292">
        <f t="shared" ref="DX41:DY41" si="136">SUM(DX32:DX40)</f>
        <v>-7394</v>
      </c>
      <c r="DY41" s="292">
        <f t="shared" si="136"/>
        <v>-685</v>
      </c>
      <c r="DZ41" s="326"/>
      <c r="EA41" s="249">
        <f>EA32+EA35+EA38+EA39+EA40</f>
        <v>100916</v>
      </c>
    </row>
    <row r="42" spans="1:131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84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325"/>
      <c r="EA42" s="87"/>
    </row>
    <row r="43" spans="1:131" s="56" customFormat="1" x14ac:dyDescent="0.25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49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400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>
        <v>30430</v>
      </c>
      <c r="BN43" s="277">
        <v>32242</v>
      </c>
      <c r="BO43" s="277">
        <v>23890</v>
      </c>
      <c r="BP43" s="277">
        <v>28351</v>
      </c>
      <c r="BQ43" s="277">
        <v>34612</v>
      </c>
      <c r="BR43" s="277">
        <v>36236</v>
      </c>
      <c r="BS43" s="277">
        <v>30404</v>
      </c>
      <c r="BT43" s="277"/>
      <c r="BU43" s="77">
        <f t="shared" ref="BU43:DY43" si="137">O43-C43</f>
        <v>12440</v>
      </c>
      <c r="BV43" s="81">
        <f t="shared" si="137"/>
        <v>16036</v>
      </c>
      <c r="BW43" s="81">
        <f t="shared" si="137"/>
        <v>4543</v>
      </c>
      <c r="BX43" s="81">
        <f t="shared" si="137"/>
        <v>2457</v>
      </c>
      <c r="BY43" s="81">
        <f t="shared" si="137"/>
        <v>934</v>
      </c>
      <c r="BZ43" s="81">
        <f t="shared" si="137"/>
        <v>-1133</v>
      </c>
      <c r="CA43" s="81">
        <f t="shared" si="137"/>
        <v>1273</v>
      </c>
      <c r="CB43" s="81">
        <f t="shared" si="137"/>
        <v>2976</v>
      </c>
      <c r="CC43" s="81">
        <f t="shared" si="137"/>
        <v>-1651</v>
      </c>
      <c r="CD43" s="81">
        <f t="shared" si="137"/>
        <v>-2913</v>
      </c>
      <c r="CE43" s="81">
        <f t="shared" si="137"/>
        <v>-8985</v>
      </c>
      <c r="CF43" s="81">
        <f t="shared" si="137"/>
        <v>-5804</v>
      </c>
      <c r="CG43" s="81">
        <f t="shared" si="137"/>
        <v>-12175</v>
      </c>
      <c r="CH43" s="81">
        <f t="shared" si="137"/>
        <v>-17556</v>
      </c>
      <c r="CI43" s="81">
        <f t="shared" si="137"/>
        <v>-12040</v>
      </c>
      <c r="CJ43" s="81">
        <f t="shared" si="137"/>
        <v>-8681</v>
      </c>
      <c r="CK43" s="81">
        <f t="shared" si="137"/>
        <v>-6864</v>
      </c>
      <c r="CL43" s="81">
        <f t="shared" si="137"/>
        <v>-5333</v>
      </c>
      <c r="CM43" s="254">
        <f t="shared" si="137"/>
        <v>-6482</v>
      </c>
      <c r="CN43" s="254">
        <f t="shared" si="137"/>
        <v>-10599</v>
      </c>
      <c r="CO43" s="254">
        <f t="shared" si="137"/>
        <v>-523</v>
      </c>
      <c r="CP43" s="254">
        <f t="shared" si="137"/>
        <v>250</v>
      </c>
      <c r="CQ43" s="291">
        <f t="shared" si="137"/>
        <v>689</v>
      </c>
      <c r="CR43" s="291">
        <f t="shared" si="137"/>
        <v>1548</v>
      </c>
      <c r="CS43" s="291">
        <f t="shared" si="137"/>
        <v>-1663</v>
      </c>
      <c r="CT43" s="291">
        <f t="shared" si="137"/>
        <v>738</v>
      </c>
      <c r="CU43" s="291">
        <f t="shared" si="137"/>
        <v>3450</v>
      </c>
      <c r="CV43" s="291">
        <f t="shared" si="137"/>
        <v>4610</v>
      </c>
      <c r="CW43" s="291">
        <f t="shared" si="137"/>
        <v>3595</v>
      </c>
      <c r="CX43" s="291">
        <f t="shared" si="137"/>
        <v>2545</v>
      </c>
      <c r="CY43" s="291">
        <f t="shared" si="137"/>
        <v>-145</v>
      </c>
      <c r="CZ43" s="291">
        <f t="shared" si="137"/>
        <v>2455</v>
      </c>
      <c r="DA43" s="291">
        <f t="shared" si="137"/>
        <v>-4635</v>
      </c>
      <c r="DB43" s="291">
        <f t="shared" si="137"/>
        <v>-3016</v>
      </c>
      <c r="DC43" s="291">
        <f t="shared" si="137"/>
        <v>143</v>
      </c>
      <c r="DD43" s="291">
        <f t="shared" si="137"/>
        <v>5757</v>
      </c>
      <c r="DE43" s="291">
        <f t="shared" si="137"/>
        <v>4960</v>
      </c>
      <c r="DF43" s="291">
        <f t="shared" si="137"/>
        <v>5093</v>
      </c>
      <c r="DG43" s="291">
        <f t="shared" si="137"/>
        <v>5965</v>
      </c>
      <c r="DH43" s="291">
        <f t="shared" si="137"/>
        <v>4486</v>
      </c>
      <c r="DI43" s="291">
        <f t="shared" si="137"/>
        <v>2485</v>
      </c>
      <c r="DJ43" s="291">
        <f t="shared" si="137"/>
        <v>1068</v>
      </c>
      <c r="DK43" s="291">
        <f t="shared" si="137"/>
        <v>7199</v>
      </c>
      <c r="DL43" s="291">
        <f t="shared" si="137"/>
        <v>978</v>
      </c>
      <c r="DM43" s="291">
        <f t="shared" si="137"/>
        <v>6424</v>
      </c>
      <c r="DN43" s="291">
        <f t="shared" si="137"/>
        <v>1754</v>
      </c>
      <c r="DO43" s="291">
        <f t="shared" si="137"/>
        <v>-94</v>
      </c>
      <c r="DP43" s="291">
        <f t="shared" si="137"/>
        <v>-4313</v>
      </c>
      <c r="DQ43" s="291">
        <f t="shared" si="137"/>
        <v>924</v>
      </c>
      <c r="DR43" s="291">
        <f t="shared" si="137"/>
        <v>-2596</v>
      </c>
      <c r="DS43" s="291">
        <f t="shared" si="137"/>
        <v>-1498</v>
      </c>
      <c r="DT43" s="291">
        <f t="shared" si="137"/>
        <v>1479</v>
      </c>
      <c r="DU43" s="291">
        <f t="shared" si="137"/>
        <v>-1012</v>
      </c>
      <c r="DV43" s="291">
        <f t="shared" si="137"/>
        <v>4350</v>
      </c>
      <c r="DW43" s="291">
        <f t="shared" si="137"/>
        <v>2932</v>
      </c>
      <c r="DX43" s="291">
        <f t="shared" si="137"/>
        <v>4556</v>
      </c>
      <c r="DY43" s="291">
        <f t="shared" si="137"/>
        <v>-5128</v>
      </c>
      <c r="DZ43" s="325"/>
      <c r="EA43" s="61">
        <f>'MONTHLY SUMMARIES'!D31</f>
        <v>30404</v>
      </c>
    </row>
    <row r="44" spans="1:131" s="56" customFormat="1" x14ac:dyDescent="0.2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49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400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>
        <v>12776</v>
      </c>
      <c r="BN44" s="277">
        <v>10374</v>
      </c>
      <c r="BO44" s="277">
        <v>8365</v>
      </c>
      <c r="BP44" s="277">
        <v>10186</v>
      </c>
      <c r="BQ44" s="277">
        <v>12822</v>
      </c>
      <c r="BR44" s="277">
        <v>14438</v>
      </c>
      <c r="BS44" s="277">
        <v>12428</v>
      </c>
      <c r="BT44" s="277"/>
      <c r="BU44" s="7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325"/>
      <c r="EA44" s="61">
        <f>GETPIVOTDATA("VALUE",'CSS ESCO pvt'!$I$3,"DATE_FILE",$EA$8,"COMPANY",$EA$6,"TRIM_CAT","Residential-GRID","TRIM_LINE",$A42)</f>
        <v>12428</v>
      </c>
    </row>
    <row r="45" spans="1:131" s="56" customFormat="1" x14ac:dyDescent="0.2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49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400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>
        <v>17654</v>
      </c>
      <c r="BN45" s="277">
        <v>21868</v>
      </c>
      <c r="BO45" s="277">
        <v>15525</v>
      </c>
      <c r="BP45" s="277">
        <v>18165</v>
      </c>
      <c r="BQ45" s="277">
        <v>21790</v>
      </c>
      <c r="BR45" s="277">
        <v>21798</v>
      </c>
      <c r="BS45" s="277">
        <v>17976</v>
      </c>
      <c r="BT45" s="277"/>
      <c r="BU45" s="7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325"/>
      <c r="EA45" s="75">
        <f>EA43-EA44</f>
        <v>17976</v>
      </c>
    </row>
    <row r="46" spans="1:131" s="56" customFormat="1" x14ac:dyDescent="0.25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49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400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>
        <v>7120</v>
      </c>
      <c r="BN46" s="277">
        <v>7340</v>
      </c>
      <c r="BO46" s="277">
        <v>6454</v>
      </c>
      <c r="BP46" s="277">
        <v>7417</v>
      </c>
      <c r="BQ46" s="277">
        <v>8871</v>
      </c>
      <c r="BR46" s="277">
        <v>9271</v>
      </c>
      <c r="BS46" s="277">
        <v>7367</v>
      </c>
      <c r="BT46" s="277"/>
      <c r="BU46" s="77">
        <f t="shared" ref="BU46:DY46" si="138">O46-C46</f>
        <v>515</v>
      </c>
      <c r="BV46" s="81">
        <f t="shared" si="138"/>
        <v>1247</v>
      </c>
      <c r="BW46" s="81">
        <f t="shared" si="138"/>
        <v>-475</v>
      </c>
      <c r="BX46" s="81">
        <f t="shared" si="138"/>
        <v>-1267</v>
      </c>
      <c r="BY46" s="81">
        <f t="shared" si="138"/>
        <v>-344</v>
      </c>
      <c r="BZ46" s="81">
        <f t="shared" si="138"/>
        <v>-1112</v>
      </c>
      <c r="CA46" s="81">
        <f t="shared" si="138"/>
        <v>-1128</v>
      </c>
      <c r="CB46" s="81">
        <f t="shared" si="138"/>
        <v>-955</v>
      </c>
      <c r="CC46" s="81">
        <f t="shared" si="138"/>
        <v>-1661</v>
      </c>
      <c r="CD46" s="81">
        <f t="shared" si="138"/>
        <v>-1338</v>
      </c>
      <c r="CE46" s="81">
        <f t="shared" si="138"/>
        <v>-2248</v>
      </c>
      <c r="CF46" s="81">
        <f t="shared" si="138"/>
        <v>-1580</v>
      </c>
      <c r="CG46" s="81">
        <f t="shared" si="138"/>
        <v>-1095</v>
      </c>
      <c r="CH46" s="81">
        <f t="shared" si="138"/>
        <v>-2233</v>
      </c>
      <c r="CI46" s="81">
        <f t="shared" si="138"/>
        <v>-1018</v>
      </c>
      <c r="CJ46" s="81">
        <f t="shared" si="138"/>
        <v>-218</v>
      </c>
      <c r="CK46" s="81">
        <f t="shared" si="138"/>
        <v>-889</v>
      </c>
      <c r="CL46" s="81">
        <f t="shared" si="138"/>
        <v>-441</v>
      </c>
      <c r="CM46" s="254">
        <f t="shared" si="138"/>
        <v>-502</v>
      </c>
      <c r="CN46" s="254">
        <f t="shared" si="138"/>
        <v>-1722</v>
      </c>
      <c r="CO46" s="254">
        <f t="shared" si="138"/>
        <v>-1885</v>
      </c>
      <c r="CP46" s="254">
        <f t="shared" si="138"/>
        <v>-1006</v>
      </c>
      <c r="CQ46" s="291">
        <f t="shared" si="138"/>
        <v>-554</v>
      </c>
      <c r="CR46" s="291">
        <f t="shared" si="138"/>
        <v>-82</v>
      </c>
      <c r="CS46" s="291">
        <f t="shared" si="138"/>
        <v>-1137</v>
      </c>
      <c r="CT46" s="291">
        <f t="shared" si="138"/>
        <v>681</v>
      </c>
      <c r="CU46" s="291">
        <f t="shared" si="138"/>
        <v>921</v>
      </c>
      <c r="CV46" s="291">
        <f t="shared" si="138"/>
        <v>889</v>
      </c>
      <c r="CW46" s="291">
        <f t="shared" si="138"/>
        <v>744</v>
      </c>
      <c r="CX46" s="291">
        <f t="shared" si="138"/>
        <v>526</v>
      </c>
      <c r="CY46" s="291">
        <f t="shared" si="138"/>
        <v>862</v>
      </c>
      <c r="CZ46" s="291">
        <f t="shared" si="138"/>
        <v>2216</v>
      </c>
      <c r="DA46" s="291">
        <f t="shared" si="138"/>
        <v>2549</v>
      </c>
      <c r="DB46" s="291">
        <f t="shared" si="138"/>
        <v>1244</v>
      </c>
      <c r="DC46" s="291">
        <f t="shared" si="138"/>
        <v>2909</v>
      </c>
      <c r="DD46" s="291">
        <f t="shared" si="138"/>
        <v>4105</v>
      </c>
      <c r="DE46" s="291">
        <f t="shared" si="138"/>
        <v>3778</v>
      </c>
      <c r="DF46" s="291">
        <f t="shared" si="138"/>
        <v>1789</v>
      </c>
      <c r="DG46" s="291">
        <f t="shared" si="138"/>
        <v>1814</v>
      </c>
      <c r="DH46" s="291">
        <f t="shared" si="138"/>
        <v>1596</v>
      </c>
      <c r="DI46" s="291">
        <f t="shared" si="138"/>
        <v>922</v>
      </c>
      <c r="DJ46" s="291">
        <f t="shared" si="138"/>
        <v>257</v>
      </c>
      <c r="DK46" s="291">
        <f t="shared" si="138"/>
        <v>1449</v>
      </c>
      <c r="DL46" s="291">
        <f t="shared" si="138"/>
        <v>96</v>
      </c>
      <c r="DM46" s="291">
        <f t="shared" si="138"/>
        <v>1093</v>
      </c>
      <c r="DN46" s="291">
        <f t="shared" si="138"/>
        <v>877</v>
      </c>
      <c r="DO46" s="291">
        <f t="shared" si="138"/>
        <v>-759</v>
      </c>
      <c r="DP46" s="291">
        <f t="shared" si="138"/>
        <v>-1753</v>
      </c>
      <c r="DQ46" s="291">
        <f t="shared" si="138"/>
        <v>-707</v>
      </c>
      <c r="DR46" s="291">
        <f t="shared" si="138"/>
        <v>-621</v>
      </c>
      <c r="DS46" s="291">
        <f t="shared" si="138"/>
        <v>-557</v>
      </c>
      <c r="DT46" s="291">
        <f t="shared" si="138"/>
        <v>-44</v>
      </c>
      <c r="DU46" s="291">
        <f t="shared" si="138"/>
        <v>310</v>
      </c>
      <c r="DV46" s="291">
        <f t="shared" si="138"/>
        <v>1972</v>
      </c>
      <c r="DW46" s="291">
        <f t="shared" si="138"/>
        <v>1248</v>
      </c>
      <c r="DX46" s="291">
        <f t="shared" si="138"/>
        <v>1648</v>
      </c>
      <c r="DY46" s="291">
        <f t="shared" si="138"/>
        <v>-758</v>
      </c>
      <c r="DZ46" s="325"/>
      <c r="EA46" s="61">
        <f>'MONTHLY SUMMARIES'!D32</f>
        <v>7367</v>
      </c>
    </row>
    <row r="47" spans="1:131" s="56" customFormat="1" x14ac:dyDescent="0.2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49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400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>
        <v>3211</v>
      </c>
      <c r="BN47" s="277">
        <v>2967</v>
      </c>
      <c r="BO47" s="277">
        <v>2584</v>
      </c>
      <c r="BP47" s="277">
        <v>3117</v>
      </c>
      <c r="BQ47" s="277">
        <v>3690</v>
      </c>
      <c r="BR47" s="277">
        <v>3960</v>
      </c>
      <c r="BS47" s="277">
        <v>3050</v>
      </c>
      <c r="BT47" s="277"/>
      <c r="BU47" s="7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325"/>
      <c r="EA47" s="61">
        <f>GETPIVOTDATA("VALUE",'CSS ESCO pvt'!$I$3,"DATE_FILE",$EA$8,"COMPANY",$EA$6,"TRIM_CAT","Low Income Residential-GRID","TRIM_LINE",$A42)</f>
        <v>3050</v>
      </c>
    </row>
    <row r="48" spans="1:131" s="56" customFormat="1" x14ac:dyDescent="0.2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49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400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>
        <v>3909</v>
      </c>
      <c r="BN48" s="277">
        <v>4373</v>
      </c>
      <c r="BO48" s="277">
        <v>3870</v>
      </c>
      <c r="BP48" s="277">
        <v>4300</v>
      </c>
      <c r="BQ48" s="277">
        <v>5181</v>
      </c>
      <c r="BR48" s="277">
        <v>5311</v>
      </c>
      <c r="BS48" s="277">
        <v>4317</v>
      </c>
      <c r="BT48" s="277"/>
      <c r="BU48" s="7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325"/>
      <c r="EA48" s="75">
        <f>EA46-EA47</f>
        <v>4317</v>
      </c>
    </row>
    <row r="49" spans="1:131" s="56" customFormat="1" x14ac:dyDescent="0.25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49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400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>
        <v>5612</v>
      </c>
      <c r="BN49" s="277">
        <v>5091</v>
      </c>
      <c r="BO49" s="277">
        <v>4697</v>
      </c>
      <c r="BP49" s="277">
        <v>6069</v>
      </c>
      <c r="BQ49" s="277">
        <v>6942</v>
      </c>
      <c r="BR49" s="277">
        <v>4808</v>
      </c>
      <c r="BS49" s="277">
        <v>7380</v>
      </c>
      <c r="BT49" s="277"/>
      <c r="BU49" s="77">
        <f t="shared" ref="BU49:CD51" si="139">O49-C49</f>
        <v>1240</v>
      </c>
      <c r="BV49" s="81">
        <f t="shared" si="139"/>
        <v>2653</v>
      </c>
      <c r="BW49" s="81">
        <f t="shared" si="139"/>
        <v>1282</v>
      </c>
      <c r="BX49" s="81">
        <f t="shared" si="139"/>
        <v>-47</v>
      </c>
      <c r="BY49" s="81">
        <f t="shared" si="139"/>
        <v>636</v>
      </c>
      <c r="BZ49" s="81">
        <f t="shared" si="139"/>
        <v>-135</v>
      </c>
      <c r="CA49" s="81">
        <f t="shared" si="139"/>
        <v>-606</v>
      </c>
      <c r="CB49" s="81">
        <f t="shared" si="139"/>
        <v>-260</v>
      </c>
      <c r="CC49" s="81">
        <f t="shared" si="139"/>
        <v>-327</v>
      </c>
      <c r="CD49" s="81">
        <f t="shared" si="139"/>
        <v>-503</v>
      </c>
      <c r="CE49" s="81">
        <f t="shared" ref="CE49:CN51" si="140">Y49-M49</f>
        <v>-983</v>
      </c>
      <c r="CF49" s="81">
        <f t="shared" si="140"/>
        <v>-241</v>
      </c>
      <c r="CG49" s="81">
        <f t="shared" si="140"/>
        <v>-830</v>
      </c>
      <c r="CH49" s="81">
        <f t="shared" si="140"/>
        <v>-4040</v>
      </c>
      <c r="CI49" s="81">
        <f t="shared" si="140"/>
        <v>-1825</v>
      </c>
      <c r="CJ49" s="81">
        <f t="shared" si="140"/>
        <v>42</v>
      </c>
      <c r="CK49" s="81">
        <f t="shared" si="140"/>
        <v>192</v>
      </c>
      <c r="CL49" s="81">
        <f t="shared" si="140"/>
        <v>-1487</v>
      </c>
      <c r="CM49" s="254">
        <f t="shared" si="140"/>
        <v>514</v>
      </c>
      <c r="CN49" s="254">
        <f t="shared" si="140"/>
        <v>1862</v>
      </c>
      <c r="CO49" s="254">
        <f t="shared" ref="CO49:CX51" si="141">AI49-W49</f>
        <v>2418</v>
      </c>
      <c r="CP49" s="254">
        <f t="shared" si="141"/>
        <v>1453</v>
      </c>
      <c r="CQ49" s="291">
        <f t="shared" si="141"/>
        <v>1252</v>
      </c>
      <c r="CR49" s="291">
        <f t="shared" si="141"/>
        <v>1246</v>
      </c>
      <c r="CS49" s="291">
        <f t="shared" si="141"/>
        <v>2737</v>
      </c>
      <c r="CT49" s="291">
        <f t="shared" si="141"/>
        <v>2428</v>
      </c>
      <c r="CU49" s="291">
        <f t="shared" si="141"/>
        <v>1346</v>
      </c>
      <c r="CV49" s="291">
        <f t="shared" si="141"/>
        <v>1348</v>
      </c>
      <c r="CW49" s="291">
        <f t="shared" si="141"/>
        <v>1278</v>
      </c>
      <c r="CX49" s="291">
        <f t="shared" si="141"/>
        <v>2555</v>
      </c>
      <c r="CY49" s="291">
        <f t="shared" ref="CY49:DH51" si="142">AS49-AG49</f>
        <v>1285</v>
      </c>
      <c r="CZ49" s="291">
        <f t="shared" si="142"/>
        <v>-289</v>
      </c>
      <c r="DA49" s="291">
        <f t="shared" si="142"/>
        <v>-1847</v>
      </c>
      <c r="DB49" s="291">
        <f t="shared" si="142"/>
        <v>-1211</v>
      </c>
      <c r="DC49" s="291">
        <f t="shared" si="142"/>
        <v>-965</v>
      </c>
      <c r="DD49" s="291">
        <f t="shared" si="142"/>
        <v>-525</v>
      </c>
      <c r="DE49" s="291">
        <f t="shared" si="142"/>
        <v>-1336</v>
      </c>
      <c r="DF49" s="291">
        <f t="shared" si="142"/>
        <v>-1216</v>
      </c>
      <c r="DG49" s="291">
        <f t="shared" si="142"/>
        <v>329</v>
      </c>
      <c r="DH49" s="291">
        <f t="shared" si="142"/>
        <v>-865</v>
      </c>
      <c r="DI49" s="291">
        <f t="shared" ref="DI49:DY51" si="143">BC49-AQ49</f>
        <v>-1084</v>
      </c>
      <c r="DJ49" s="291">
        <f t="shared" si="143"/>
        <v>-1498</v>
      </c>
      <c r="DK49" s="291">
        <f t="shared" si="143"/>
        <v>-547</v>
      </c>
      <c r="DL49" s="291">
        <f t="shared" si="143"/>
        <v>-971</v>
      </c>
      <c r="DM49" s="291">
        <f t="shared" si="143"/>
        <v>-19</v>
      </c>
      <c r="DN49" s="291">
        <f t="shared" si="143"/>
        <v>-115</v>
      </c>
      <c r="DO49" s="291">
        <f t="shared" si="143"/>
        <v>-251</v>
      </c>
      <c r="DP49" s="291">
        <f t="shared" si="143"/>
        <v>-369</v>
      </c>
      <c r="DQ49" s="291">
        <f t="shared" si="143"/>
        <v>-463</v>
      </c>
      <c r="DR49" s="291">
        <f t="shared" si="143"/>
        <v>1526</v>
      </c>
      <c r="DS49" s="291">
        <f t="shared" si="143"/>
        <v>-730</v>
      </c>
      <c r="DT49" s="291">
        <f t="shared" si="143"/>
        <v>-326</v>
      </c>
      <c r="DU49" s="291">
        <f t="shared" si="143"/>
        <v>-265</v>
      </c>
      <c r="DV49" s="291">
        <f t="shared" si="143"/>
        <v>1261</v>
      </c>
      <c r="DW49" s="291">
        <f t="shared" si="143"/>
        <v>1710</v>
      </c>
      <c r="DX49" s="291">
        <f t="shared" si="143"/>
        <v>-424</v>
      </c>
      <c r="DY49" s="291">
        <f t="shared" si="143"/>
        <v>1757</v>
      </c>
      <c r="DZ49" s="325"/>
      <c r="EA49" s="61">
        <f>'MONTHLY SUMMARIES'!D33</f>
        <v>7380</v>
      </c>
    </row>
    <row r="50" spans="1:131" s="56" customFormat="1" x14ac:dyDescent="0.25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49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400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>
        <v>271</v>
      </c>
      <c r="BN50" s="277">
        <v>264</v>
      </c>
      <c r="BO50" s="277">
        <v>256</v>
      </c>
      <c r="BP50" s="277">
        <v>336</v>
      </c>
      <c r="BQ50" s="277">
        <v>288</v>
      </c>
      <c r="BR50" s="277">
        <v>318</v>
      </c>
      <c r="BS50" s="277">
        <v>397</v>
      </c>
      <c r="BT50" s="277"/>
      <c r="BU50" s="77">
        <f t="shared" si="139"/>
        <v>46</v>
      </c>
      <c r="BV50" s="81">
        <f t="shared" si="139"/>
        <v>242</v>
      </c>
      <c r="BW50" s="81">
        <f t="shared" si="139"/>
        <v>275</v>
      </c>
      <c r="BX50" s="81">
        <f t="shared" si="139"/>
        <v>127</v>
      </c>
      <c r="BY50" s="81">
        <f t="shared" si="139"/>
        <v>55</v>
      </c>
      <c r="BZ50" s="81">
        <f t="shared" si="139"/>
        <v>-48</v>
      </c>
      <c r="CA50" s="81">
        <f t="shared" si="139"/>
        <v>-1</v>
      </c>
      <c r="CB50" s="81">
        <f t="shared" si="139"/>
        <v>-3</v>
      </c>
      <c r="CC50" s="81">
        <f t="shared" si="139"/>
        <v>-18</v>
      </c>
      <c r="CD50" s="81">
        <f t="shared" si="139"/>
        <v>-69</v>
      </c>
      <c r="CE50" s="81">
        <f t="shared" si="140"/>
        <v>-50</v>
      </c>
      <c r="CF50" s="81">
        <f t="shared" si="140"/>
        <v>74</v>
      </c>
      <c r="CG50" s="81">
        <f t="shared" si="140"/>
        <v>7</v>
      </c>
      <c r="CH50" s="81">
        <f t="shared" si="140"/>
        <v>-303</v>
      </c>
      <c r="CI50" s="81">
        <f t="shared" si="140"/>
        <v>-322</v>
      </c>
      <c r="CJ50" s="81">
        <f t="shared" si="140"/>
        <v>-126</v>
      </c>
      <c r="CK50" s="81">
        <f t="shared" si="140"/>
        <v>8</v>
      </c>
      <c r="CL50" s="81">
        <f t="shared" si="140"/>
        <v>-40</v>
      </c>
      <c r="CM50" s="254">
        <f t="shared" si="140"/>
        <v>17</v>
      </c>
      <c r="CN50" s="254">
        <f t="shared" si="140"/>
        <v>49</v>
      </c>
      <c r="CO50" s="254">
        <f t="shared" si="141"/>
        <v>222</v>
      </c>
      <c r="CP50" s="254">
        <f t="shared" si="141"/>
        <v>113</v>
      </c>
      <c r="CQ50" s="291">
        <f t="shared" si="141"/>
        <v>120</v>
      </c>
      <c r="CR50" s="291">
        <f t="shared" si="141"/>
        <v>71</v>
      </c>
      <c r="CS50" s="291">
        <f t="shared" si="141"/>
        <v>158</v>
      </c>
      <c r="CT50" s="291">
        <f t="shared" si="141"/>
        <v>89</v>
      </c>
      <c r="CU50" s="291">
        <f t="shared" si="141"/>
        <v>119</v>
      </c>
      <c r="CV50" s="291">
        <f t="shared" si="141"/>
        <v>40</v>
      </c>
      <c r="CW50" s="291">
        <f t="shared" si="141"/>
        <v>29</v>
      </c>
      <c r="CX50" s="291">
        <f t="shared" si="141"/>
        <v>66</v>
      </c>
      <c r="CY50" s="291">
        <f t="shared" si="142"/>
        <v>16</v>
      </c>
      <c r="CZ50" s="291">
        <f t="shared" si="142"/>
        <v>4</v>
      </c>
      <c r="DA50" s="291">
        <f t="shared" si="142"/>
        <v>-122</v>
      </c>
      <c r="DB50" s="291">
        <f t="shared" si="142"/>
        <v>-33</v>
      </c>
      <c r="DC50" s="291">
        <f t="shared" si="142"/>
        <v>-115</v>
      </c>
      <c r="DD50" s="291">
        <f t="shared" si="142"/>
        <v>-108</v>
      </c>
      <c r="DE50" s="291">
        <f t="shared" si="142"/>
        <v>-160</v>
      </c>
      <c r="DF50" s="291">
        <f t="shared" si="142"/>
        <v>-35</v>
      </c>
      <c r="DG50" s="291">
        <f t="shared" si="142"/>
        <v>-26</v>
      </c>
      <c r="DH50" s="291">
        <f t="shared" si="142"/>
        <v>29</v>
      </c>
      <c r="DI50" s="291">
        <f t="shared" si="143"/>
        <v>-38</v>
      </c>
      <c r="DJ50" s="291">
        <f t="shared" si="143"/>
        <v>-29</v>
      </c>
      <c r="DK50" s="291">
        <f t="shared" si="143"/>
        <v>21</v>
      </c>
      <c r="DL50" s="291">
        <f t="shared" si="143"/>
        <v>-26</v>
      </c>
      <c r="DM50" s="291">
        <f t="shared" si="143"/>
        <v>-79</v>
      </c>
      <c r="DN50" s="291">
        <f t="shared" si="143"/>
        <v>-38</v>
      </c>
      <c r="DO50" s="291">
        <f t="shared" si="143"/>
        <v>-27</v>
      </c>
      <c r="DP50" s="291">
        <f t="shared" si="143"/>
        <v>-7</v>
      </c>
      <c r="DQ50" s="291">
        <f t="shared" si="143"/>
        <v>19</v>
      </c>
      <c r="DR50" s="291">
        <f t="shared" si="143"/>
        <v>34</v>
      </c>
      <c r="DS50" s="291">
        <f t="shared" si="143"/>
        <v>-52</v>
      </c>
      <c r="DT50" s="291">
        <f t="shared" si="143"/>
        <v>-64</v>
      </c>
      <c r="DU50" s="291">
        <f t="shared" si="143"/>
        <v>-14</v>
      </c>
      <c r="DV50" s="291">
        <f t="shared" si="143"/>
        <v>70</v>
      </c>
      <c r="DW50" s="291">
        <f t="shared" si="143"/>
        <v>-12</v>
      </c>
      <c r="DX50" s="291">
        <f t="shared" si="143"/>
        <v>18</v>
      </c>
      <c r="DY50" s="291">
        <f t="shared" si="143"/>
        <v>82</v>
      </c>
      <c r="DZ50" s="325"/>
      <c r="EA50" s="61">
        <f>'MONTHLY SUMMARIES'!D34</f>
        <v>397</v>
      </c>
    </row>
    <row r="51" spans="1:131" s="56" customFormat="1" x14ac:dyDescent="0.25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49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400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>
        <v>66</v>
      </c>
      <c r="BN51" s="277">
        <v>78</v>
      </c>
      <c r="BO51" s="277">
        <v>62</v>
      </c>
      <c r="BP51" s="277">
        <v>90</v>
      </c>
      <c r="BQ51" s="277">
        <v>72</v>
      </c>
      <c r="BR51" s="277">
        <v>71</v>
      </c>
      <c r="BS51" s="277">
        <v>85</v>
      </c>
      <c r="BT51" s="277"/>
      <c r="BU51" s="77">
        <f t="shared" si="139"/>
        <v>15</v>
      </c>
      <c r="BV51" s="81">
        <f t="shared" si="139"/>
        <v>54</v>
      </c>
      <c r="BW51" s="81">
        <f t="shared" si="139"/>
        <v>66</v>
      </c>
      <c r="BX51" s="81">
        <f t="shared" si="139"/>
        <v>51</v>
      </c>
      <c r="BY51" s="81">
        <f t="shared" si="139"/>
        <v>11</v>
      </c>
      <c r="BZ51" s="81">
        <f t="shared" si="139"/>
        <v>-1</v>
      </c>
      <c r="CA51" s="81">
        <f t="shared" si="139"/>
        <v>1</v>
      </c>
      <c r="CB51" s="81">
        <f t="shared" si="139"/>
        <v>19</v>
      </c>
      <c r="CC51" s="81">
        <f t="shared" si="139"/>
        <v>-12</v>
      </c>
      <c r="CD51" s="81">
        <f t="shared" si="139"/>
        <v>6</v>
      </c>
      <c r="CE51" s="81">
        <f t="shared" si="140"/>
        <v>-1</v>
      </c>
      <c r="CF51" s="81">
        <f t="shared" si="140"/>
        <v>40</v>
      </c>
      <c r="CG51" s="81">
        <f t="shared" si="140"/>
        <v>7</v>
      </c>
      <c r="CH51" s="81">
        <f t="shared" si="140"/>
        <v>-65</v>
      </c>
      <c r="CI51" s="81">
        <f t="shared" si="140"/>
        <v>-62</v>
      </c>
      <c r="CJ51" s="81">
        <f t="shared" si="140"/>
        <v>-47</v>
      </c>
      <c r="CK51" s="81">
        <f t="shared" si="140"/>
        <v>-13</v>
      </c>
      <c r="CL51" s="81">
        <f t="shared" si="140"/>
        <v>-12</v>
      </c>
      <c r="CM51" s="254">
        <f t="shared" si="140"/>
        <v>-11</v>
      </c>
      <c r="CN51" s="254">
        <f t="shared" si="140"/>
        <v>16</v>
      </c>
      <c r="CO51" s="254">
        <f t="shared" si="141"/>
        <v>101</v>
      </c>
      <c r="CP51" s="254">
        <f t="shared" si="141"/>
        <v>45</v>
      </c>
      <c r="CQ51" s="291">
        <f t="shared" si="141"/>
        <v>55</v>
      </c>
      <c r="CR51" s="291">
        <f t="shared" si="141"/>
        <v>26</v>
      </c>
      <c r="CS51" s="291">
        <f t="shared" si="141"/>
        <v>48</v>
      </c>
      <c r="CT51" s="291">
        <f t="shared" si="141"/>
        <v>43</v>
      </c>
      <c r="CU51" s="291">
        <f t="shared" si="141"/>
        <v>23</v>
      </c>
      <c r="CV51" s="291">
        <f t="shared" si="141"/>
        <v>13</v>
      </c>
      <c r="CW51" s="291">
        <f t="shared" si="141"/>
        <v>11</v>
      </c>
      <c r="CX51" s="291">
        <f t="shared" si="141"/>
        <v>34</v>
      </c>
      <c r="CY51" s="291">
        <f t="shared" si="142"/>
        <v>34</v>
      </c>
      <c r="CZ51" s="291">
        <f t="shared" si="142"/>
        <v>23</v>
      </c>
      <c r="DA51" s="291">
        <f t="shared" si="142"/>
        <v>-62</v>
      </c>
      <c r="DB51" s="291">
        <f t="shared" si="142"/>
        <v>-59</v>
      </c>
      <c r="DC51" s="291">
        <f t="shared" si="142"/>
        <v>-55</v>
      </c>
      <c r="DD51" s="291">
        <f t="shared" si="142"/>
        <v>-43</v>
      </c>
      <c r="DE51" s="291">
        <f t="shared" si="142"/>
        <v>-53</v>
      </c>
      <c r="DF51" s="291">
        <f t="shared" si="142"/>
        <v>-34</v>
      </c>
      <c r="DG51" s="291">
        <f t="shared" si="142"/>
        <v>7</v>
      </c>
      <c r="DH51" s="291">
        <f t="shared" si="142"/>
        <v>3</v>
      </c>
      <c r="DI51" s="291">
        <f t="shared" si="143"/>
        <v>3</v>
      </c>
      <c r="DJ51" s="291">
        <f t="shared" si="143"/>
        <v>-23</v>
      </c>
      <c r="DK51" s="291">
        <f t="shared" si="143"/>
        <v>-23</v>
      </c>
      <c r="DL51" s="291">
        <f t="shared" si="143"/>
        <v>-43</v>
      </c>
      <c r="DM51" s="291">
        <f t="shared" si="143"/>
        <v>-20</v>
      </c>
      <c r="DN51" s="291">
        <f t="shared" si="143"/>
        <v>21</v>
      </c>
      <c r="DO51" s="291">
        <f t="shared" si="143"/>
        <v>-10</v>
      </c>
      <c r="DP51" s="291">
        <f t="shared" si="143"/>
        <v>-20</v>
      </c>
      <c r="DQ51" s="291">
        <f t="shared" si="143"/>
        <v>-4</v>
      </c>
      <c r="DR51" s="291">
        <f t="shared" si="143"/>
        <v>-6</v>
      </c>
      <c r="DS51" s="291">
        <f t="shared" si="143"/>
        <v>-35</v>
      </c>
      <c r="DT51" s="291">
        <f t="shared" si="143"/>
        <v>-14</v>
      </c>
      <c r="DU51" s="291">
        <f t="shared" si="143"/>
        <v>-18</v>
      </c>
      <c r="DV51" s="291">
        <f t="shared" si="143"/>
        <v>13</v>
      </c>
      <c r="DW51" s="291">
        <f t="shared" si="143"/>
        <v>-4</v>
      </c>
      <c r="DX51" s="291">
        <f t="shared" si="143"/>
        <v>-5</v>
      </c>
      <c r="DY51" s="291">
        <f t="shared" si="143"/>
        <v>-17</v>
      </c>
      <c r="DZ51" s="325"/>
      <c r="EA51" s="61">
        <f>'MONTHLY SUMMARIES'!D35</f>
        <v>85</v>
      </c>
    </row>
    <row r="52" spans="1:131" s="70" customFormat="1" x14ac:dyDescent="0.25">
      <c r="A52" s="144"/>
      <c r="B52" s="57" t="s">
        <v>148</v>
      </c>
      <c r="C52" s="133">
        <f>SUM(C43:C51)</f>
        <v>37303</v>
      </c>
      <c r="D52" s="134">
        <f t="shared" ref="D52:Q52" si="144">SUM(D43:D51)</f>
        <v>40155</v>
      </c>
      <c r="E52" s="134">
        <f t="shared" si="144"/>
        <v>41999</v>
      </c>
      <c r="F52" s="134">
        <f t="shared" si="144"/>
        <v>39544</v>
      </c>
      <c r="G52" s="134">
        <f t="shared" si="144"/>
        <v>34687</v>
      </c>
      <c r="H52" s="134">
        <f t="shared" si="144"/>
        <v>38838</v>
      </c>
      <c r="I52" s="134">
        <f t="shared" si="144"/>
        <v>41685</v>
      </c>
      <c r="J52" s="134">
        <f t="shared" si="144"/>
        <v>49085</v>
      </c>
      <c r="K52" s="134">
        <f t="shared" si="144"/>
        <v>49751</v>
      </c>
      <c r="L52" s="135">
        <f t="shared" si="144"/>
        <v>43461</v>
      </c>
      <c r="M52" s="134">
        <f t="shared" si="144"/>
        <v>44348</v>
      </c>
      <c r="N52" s="134">
        <f t="shared" si="144"/>
        <v>40087</v>
      </c>
      <c r="O52" s="134">
        <f t="shared" si="144"/>
        <v>51559</v>
      </c>
      <c r="P52" s="134">
        <f t="shared" si="144"/>
        <v>60387</v>
      </c>
      <c r="Q52" s="134">
        <f t="shared" si="144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ref="V52:AA52" si="145">SUM(V43+V46+V49+V50+V51)</f>
        <v>50862</v>
      </c>
      <c r="W52" s="183">
        <f t="shared" si="145"/>
        <v>46082</v>
      </c>
      <c r="X52" s="135">
        <f t="shared" si="145"/>
        <v>38644</v>
      </c>
      <c r="Y52" s="183">
        <f t="shared" si="145"/>
        <v>32081</v>
      </c>
      <c r="Z52" s="183">
        <f t="shared" si="145"/>
        <v>32576</v>
      </c>
      <c r="AA52" s="183">
        <f t="shared" si="145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0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1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>
        <v>43499</v>
      </c>
      <c r="BN52" s="278">
        <v>45015</v>
      </c>
      <c r="BO52" s="278">
        <v>35359</v>
      </c>
      <c r="BP52" s="278">
        <v>42263</v>
      </c>
      <c r="BQ52" s="278">
        <v>50785</v>
      </c>
      <c r="BR52" s="278">
        <v>50704</v>
      </c>
      <c r="BS52" s="278">
        <v>45633</v>
      </c>
      <c r="BT52" s="278"/>
      <c r="BU52" s="133">
        <f t="shared" ref="BU52:BZ52" si="146">SUM(BU43:BU51)</f>
        <v>14256</v>
      </c>
      <c r="BV52" s="136">
        <f t="shared" si="146"/>
        <v>20232</v>
      </c>
      <c r="BW52" s="136">
        <f t="shared" si="146"/>
        <v>5691</v>
      </c>
      <c r="BX52" s="136">
        <f t="shared" si="146"/>
        <v>1321</v>
      </c>
      <c r="BY52" s="136">
        <f t="shared" si="146"/>
        <v>1292</v>
      </c>
      <c r="BZ52" s="136">
        <f t="shared" si="146"/>
        <v>-2429</v>
      </c>
      <c r="CA52" s="136">
        <f t="shared" ref="CA52:CB52" si="147">SUM(CA43:CA51)</f>
        <v>-461</v>
      </c>
      <c r="CB52" s="136">
        <f t="shared" si="147"/>
        <v>1777</v>
      </c>
      <c r="CC52" s="136">
        <f t="shared" ref="CC52:CD52" si="148">SUM(CC43:CC51)</f>
        <v>-3669</v>
      </c>
      <c r="CD52" s="136">
        <f t="shared" si="148"/>
        <v>-4817</v>
      </c>
      <c r="CE52" s="136">
        <f t="shared" ref="CE52:CF52" si="149">SUM(CE43:CE51)</f>
        <v>-12267</v>
      </c>
      <c r="CF52" s="136">
        <f t="shared" si="149"/>
        <v>-7511</v>
      </c>
      <c r="CG52" s="136">
        <f t="shared" ref="CG52:CH52" si="150">SUM(CG43:CG51)</f>
        <v>-14086</v>
      </c>
      <c r="CH52" s="136">
        <f t="shared" si="150"/>
        <v>-24197</v>
      </c>
      <c r="CI52" s="136">
        <f t="shared" ref="CI52:CJ52" si="151">SUM(CI43:CI51)</f>
        <v>-15267</v>
      </c>
      <c r="CJ52" s="136">
        <f t="shared" si="151"/>
        <v>-9030</v>
      </c>
      <c r="CK52" s="136">
        <f t="shared" ref="CK52:CL52" si="152">SUM(CK43:CK51)</f>
        <v>-7566</v>
      </c>
      <c r="CL52" s="136">
        <f t="shared" si="152"/>
        <v>-7313</v>
      </c>
      <c r="CM52" s="255">
        <f t="shared" ref="CM52:CN52" si="153">SUM(CM43:CM51)</f>
        <v>-6464</v>
      </c>
      <c r="CN52" s="255">
        <f t="shared" si="153"/>
        <v>-10394</v>
      </c>
      <c r="CO52" s="255">
        <f t="shared" ref="CO52:CQ52" si="154">SUM(CO43:CO51)</f>
        <v>333</v>
      </c>
      <c r="CP52" s="255">
        <f t="shared" si="154"/>
        <v>855</v>
      </c>
      <c r="CQ52" s="292">
        <f t="shared" si="154"/>
        <v>1562</v>
      </c>
      <c r="CR52" s="292">
        <f t="shared" ref="CR52:CS52" si="155">SUM(CR43:CR51)</f>
        <v>2809</v>
      </c>
      <c r="CS52" s="292">
        <f t="shared" si="155"/>
        <v>143</v>
      </c>
      <c r="CT52" s="292">
        <f t="shared" ref="CT52:CU52" si="156">SUM(CT43:CT51)</f>
        <v>3979</v>
      </c>
      <c r="CU52" s="292">
        <f t="shared" si="156"/>
        <v>5859</v>
      </c>
      <c r="CV52" s="292">
        <f t="shared" ref="CV52" si="157">SUM(CV43:CV51)</f>
        <v>6900</v>
      </c>
      <c r="CW52" s="292">
        <f t="shared" ref="CW52" si="158">SUM(CW43:CW51)</f>
        <v>5657</v>
      </c>
      <c r="CX52" s="292">
        <f t="shared" ref="CX52" si="159">SUM(CX43:CX51)</f>
        <v>5726</v>
      </c>
      <c r="CY52" s="292">
        <f t="shared" ref="CY52" si="160">SUM(CY43:CY51)</f>
        <v>2052</v>
      </c>
      <c r="CZ52" s="292">
        <f t="shared" ref="CZ52" si="161">SUM(CZ43:CZ51)</f>
        <v>4409</v>
      </c>
      <c r="DA52" s="292">
        <f t="shared" ref="DA52" si="162">SUM(DA43:DA51)</f>
        <v>-4117</v>
      </c>
      <c r="DB52" s="292">
        <f t="shared" ref="DB52" si="163">SUM(DB43:DB51)</f>
        <v>-3075</v>
      </c>
      <c r="DC52" s="292">
        <f t="shared" ref="DC52" si="164">SUM(DC43:DC51)</f>
        <v>1917</v>
      </c>
      <c r="DD52" s="292">
        <f t="shared" ref="DD52" si="165">SUM(DD43:DD51)</f>
        <v>9186</v>
      </c>
      <c r="DE52" s="292">
        <f t="shared" ref="DE52" si="166">SUM(DE43:DE51)</f>
        <v>7189</v>
      </c>
      <c r="DF52" s="292">
        <f t="shared" ref="DF52" si="167">SUM(DF43:DF51)</f>
        <v>5597</v>
      </c>
      <c r="DG52" s="292">
        <f t="shared" ref="DG52" si="168">SUM(DG43:DG51)</f>
        <v>8089</v>
      </c>
      <c r="DH52" s="292">
        <f t="shared" ref="DH52" si="169">SUM(DH43:DH51)</f>
        <v>5249</v>
      </c>
      <c r="DI52" s="292">
        <f t="shared" ref="DI52" si="170">SUM(DI43:DI51)</f>
        <v>2288</v>
      </c>
      <c r="DJ52" s="292">
        <f t="shared" ref="DJ52" si="171">SUM(DJ43:DJ51)</f>
        <v>-225</v>
      </c>
      <c r="DK52" s="292">
        <f t="shared" ref="DK52:DL52" si="172">SUM(DK43:DK51)</f>
        <v>8099</v>
      </c>
      <c r="DL52" s="292">
        <f t="shared" si="172"/>
        <v>34</v>
      </c>
      <c r="DM52" s="292">
        <f t="shared" ref="DM52:DN52" si="173">SUM(DM43:DM51)</f>
        <v>7399</v>
      </c>
      <c r="DN52" s="292">
        <f t="shared" si="173"/>
        <v>2499</v>
      </c>
      <c r="DO52" s="292">
        <f t="shared" ref="DO52:DP52" si="174">SUM(DO43:DO51)</f>
        <v>-1141</v>
      </c>
      <c r="DP52" s="292">
        <f t="shared" si="174"/>
        <v>-6462</v>
      </c>
      <c r="DQ52" s="292">
        <f t="shared" ref="DQ52" si="175">SUM(DQ43:DQ51)</f>
        <v>-231</v>
      </c>
      <c r="DR52" s="292">
        <f t="shared" ref="DR52:DS52" si="176">SUM(DR43:DR51)</f>
        <v>-1663</v>
      </c>
      <c r="DS52" s="292">
        <f t="shared" si="176"/>
        <v>-2872</v>
      </c>
      <c r="DT52" s="292">
        <f t="shared" ref="DT52" si="177">SUM(DT43:DT51)</f>
        <v>1031</v>
      </c>
      <c r="DU52" s="292">
        <f t="shared" ref="DU52:DV52" si="178">SUM(DU43:DU51)</f>
        <v>-999</v>
      </c>
      <c r="DV52" s="292">
        <f t="shared" si="178"/>
        <v>7666</v>
      </c>
      <c r="DW52" s="292">
        <f t="shared" ref="DW52" si="179">SUM(DW43:DW51)</f>
        <v>5874</v>
      </c>
      <c r="DX52" s="292">
        <f t="shared" ref="DX52:DY52" si="180">SUM(DX43:DX51)</f>
        <v>5793</v>
      </c>
      <c r="DY52" s="292">
        <f t="shared" si="180"/>
        <v>-4064</v>
      </c>
      <c r="DZ52" s="326"/>
      <c r="EA52" s="249">
        <f>EA43+EA46+EA49+EA50+EA51</f>
        <v>45633</v>
      </c>
    </row>
    <row r="53" spans="1:131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84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325"/>
      <c r="EA53" s="87"/>
    </row>
    <row r="54" spans="1:131" s="56" customFormat="1" x14ac:dyDescent="0.25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49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400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>
        <v>73634</v>
      </c>
      <c r="BN54" s="277">
        <v>74571</v>
      </c>
      <c r="BO54" s="277">
        <v>75785</v>
      </c>
      <c r="BP54" s="277">
        <v>74522</v>
      </c>
      <c r="BQ54" s="277">
        <v>72935</v>
      </c>
      <c r="BR54" s="277">
        <v>76629</v>
      </c>
      <c r="BS54" s="277">
        <v>84319</v>
      </c>
      <c r="BT54" s="277"/>
      <c r="BU54" s="77">
        <f t="shared" ref="BU54:DY54" si="181">O54-C54</f>
        <v>20586</v>
      </c>
      <c r="BV54" s="81">
        <f t="shared" si="181"/>
        <v>30331</v>
      </c>
      <c r="BW54" s="81">
        <f t="shared" si="181"/>
        <v>40680</v>
      </c>
      <c r="BX54" s="81">
        <f t="shared" si="181"/>
        <v>40922</v>
      </c>
      <c r="BY54" s="81">
        <f t="shared" si="181"/>
        <v>37934</v>
      </c>
      <c r="BZ54" s="81">
        <f t="shared" si="181"/>
        <v>38039</v>
      </c>
      <c r="CA54" s="81">
        <f t="shared" si="181"/>
        <v>38649</v>
      </c>
      <c r="CB54" s="81">
        <f t="shared" si="181"/>
        <v>43224</v>
      </c>
      <c r="CC54" s="81">
        <f t="shared" si="181"/>
        <v>42944</v>
      </c>
      <c r="CD54" s="81">
        <f t="shared" si="181"/>
        <v>42800</v>
      </c>
      <c r="CE54" s="81">
        <f t="shared" si="181"/>
        <v>36136</v>
      </c>
      <c r="CF54" s="81">
        <f t="shared" si="181"/>
        <v>32723</v>
      </c>
      <c r="CG54" s="81">
        <f t="shared" si="181"/>
        <v>22698</v>
      </c>
      <c r="CH54" s="81">
        <f t="shared" si="181"/>
        <v>15910</v>
      </c>
      <c r="CI54" s="81">
        <f t="shared" si="181"/>
        <v>-405</v>
      </c>
      <c r="CJ54" s="81">
        <f t="shared" si="181"/>
        <v>-8547</v>
      </c>
      <c r="CK54" s="81">
        <f t="shared" si="181"/>
        <v>-12530</v>
      </c>
      <c r="CL54" s="81">
        <f t="shared" si="181"/>
        <v>-16817</v>
      </c>
      <c r="CM54" s="254">
        <f t="shared" si="181"/>
        <v>-20543</v>
      </c>
      <c r="CN54" s="254">
        <f t="shared" si="181"/>
        <v>-24136</v>
      </c>
      <c r="CO54" s="254">
        <f t="shared" si="181"/>
        <v>-26847</v>
      </c>
      <c r="CP54" s="254">
        <f t="shared" si="181"/>
        <v>-28578</v>
      </c>
      <c r="CQ54" s="291">
        <f t="shared" si="181"/>
        <v>-22678</v>
      </c>
      <c r="CR54" s="291">
        <f t="shared" si="181"/>
        <v>-20885</v>
      </c>
      <c r="CS54" s="291">
        <f t="shared" si="181"/>
        <v>-17855</v>
      </c>
      <c r="CT54" s="291">
        <f t="shared" si="181"/>
        <v>-24726</v>
      </c>
      <c r="CU54" s="291">
        <f t="shared" si="181"/>
        <v>-19621</v>
      </c>
      <c r="CV54" s="291">
        <f t="shared" si="181"/>
        <v>-15487</v>
      </c>
      <c r="CW54" s="291">
        <f t="shared" si="181"/>
        <v>-7847</v>
      </c>
      <c r="CX54" s="291">
        <f t="shared" si="181"/>
        <v>-7297</v>
      </c>
      <c r="CY54" s="291">
        <f t="shared" si="181"/>
        <v>-6001</v>
      </c>
      <c r="CZ54" s="291">
        <f t="shared" si="181"/>
        <v>-7648</v>
      </c>
      <c r="DA54" s="291">
        <f t="shared" si="181"/>
        <v>-8473</v>
      </c>
      <c r="DB54" s="291">
        <f t="shared" si="181"/>
        <v>-5724</v>
      </c>
      <c r="DC54" s="291">
        <f t="shared" si="181"/>
        <v>-12808</v>
      </c>
      <c r="DD54" s="291">
        <f t="shared" si="181"/>
        <v>-11013</v>
      </c>
      <c r="DE54" s="291">
        <f t="shared" si="181"/>
        <v>-5777</v>
      </c>
      <c r="DF54" s="291">
        <f t="shared" si="181"/>
        <v>3304</v>
      </c>
      <c r="DG54" s="291">
        <f t="shared" si="181"/>
        <v>1592</v>
      </c>
      <c r="DH54" s="291">
        <f t="shared" si="181"/>
        <v>3627</v>
      </c>
      <c r="DI54" s="291">
        <f t="shared" si="181"/>
        <v>3248</v>
      </c>
      <c r="DJ54" s="291">
        <f t="shared" si="181"/>
        <v>4317</v>
      </c>
      <c r="DK54" s="291">
        <f t="shared" si="181"/>
        <v>911</v>
      </c>
      <c r="DL54" s="291">
        <f t="shared" si="181"/>
        <v>-490</v>
      </c>
      <c r="DM54" s="291">
        <f t="shared" si="181"/>
        <v>-272</v>
      </c>
      <c r="DN54" s="291">
        <f t="shared" si="181"/>
        <v>-1318</v>
      </c>
      <c r="DO54" s="291">
        <f t="shared" si="181"/>
        <v>4256</v>
      </c>
      <c r="DP54" s="291">
        <f t="shared" si="181"/>
        <v>1727</v>
      </c>
      <c r="DQ54" s="291">
        <f t="shared" si="181"/>
        <v>-360</v>
      </c>
      <c r="DR54" s="291">
        <f t="shared" si="181"/>
        <v>-6080</v>
      </c>
      <c r="DS54" s="291">
        <f t="shared" si="181"/>
        <v>-5840</v>
      </c>
      <c r="DT54" s="291">
        <f t="shared" si="181"/>
        <v>-5641</v>
      </c>
      <c r="DU54" s="291">
        <f t="shared" si="181"/>
        <v>-5344</v>
      </c>
      <c r="DV54" s="291">
        <f t="shared" si="181"/>
        <v>-2944</v>
      </c>
      <c r="DW54" s="291">
        <f t="shared" si="181"/>
        <v>569</v>
      </c>
      <c r="DX54" s="291">
        <f t="shared" si="181"/>
        <v>4263</v>
      </c>
      <c r="DY54" s="291">
        <f t="shared" si="181"/>
        <v>7770</v>
      </c>
      <c r="DZ54" s="325"/>
      <c r="EA54" s="61">
        <f>'MONTHLY SUMMARIES'!D38</f>
        <v>84319</v>
      </c>
    </row>
    <row r="55" spans="1:131" s="56" customFormat="1" x14ac:dyDescent="0.2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49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400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>
        <v>32687</v>
      </c>
      <c r="BN55" s="277">
        <v>23622</v>
      </c>
      <c r="BO55" s="277">
        <v>25094</v>
      </c>
      <c r="BP55" s="277">
        <v>25956</v>
      </c>
      <c r="BQ55" s="277">
        <v>27032</v>
      </c>
      <c r="BR55" s="277">
        <v>29821</v>
      </c>
      <c r="BS55" s="277">
        <v>33020</v>
      </c>
      <c r="BT55" s="277"/>
      <c r="BU55" s="7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325"/>
      <c r="EA55" s="61">
        <f>GETPIVOTDATA("VALUE",'CSS ESCO pvt'!$I$3,"DATE_FILE",$EA$8,"COMPANY",$EA$6,"TRIM_CAT","Residential-GRID","TRIM_LINE",$A53)</f>
        <v>33020</v>
      </c>
    </row>
    <row r="56" spans="1:131" s="56" customFormat="1" x14ac:dyDescent="0.2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49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400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>
        <v>40947</v>
      </c>
      <c r="BN56" s="277">
        <v>50949</v>
      </c>
      <c r="BO56" s="277">
        <v>50691</v>
      </c>
      <c r="BP56" s="277">
        <v>48566</v>
      </c>
      <c r="BQ56" s="277">
        <v>45903</v>
      </c>
      <c r="BR56" s="277">
        <v>46808</v>
      </c>
      <c r="BS56" s="277">
        <v>51299</v>
      </c>
      <c r="BT56" s="277"/>
      <c r="BU56" s="7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325"/>
      <c r="EA56" s="75">
        <f>EA54-EA55</f>
        <v>51299</v>
      </c>
    </row>
    <row r="57" spans="1:131" s="56" customFormat="1" x14ac:dyDescent="0.25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49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400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>
        <v>48073</v>
      </c>
      <c r="BN57" s="277">
        <v>47520</v>
      </c>
      <c r="BO57" s="277">
        <v>46778</v>
      </c>
      <c r="BP57" s="277">
        <v>45639</v>
      </c>
      <c r="BQ57" s="277">
        <v>44549</v>
      </c>
      <c r="BR57" s="277">
        <v>45077</v>
      </c>
      <c r="BS57" s="277">
        <v>47898</v>
      </c>
      <c r="BT57" s="277"/>
      <c r="BU57" s="77">
        <f t="shared" ref="BU57:DY57" si="182">O57-C57</f>
        <v>6491</v>
      </c>
      <c r="BV57" s="81">
        <f t="shared" si="182"/>
        <v>10195</v>
      </c>
      <c r="BW57" s="81">
        <f t="shared" si="182"/>
        <v>9951</v>
      </c>
      <c r="BX57" s="81">
        <f t="shared" si="182"/>
        <v>8890</v>
      </c>
      <c r="BY57" s="81">
        <f t="shared" si="182"/>
        <v>10614</v>
      </c>
      <c r="BZ57" s="81">
        <f t="shared" si="182"/>
        <v>9592</v>
      </c>
      <c r="CA57" s="81">
        <f t="shared" si="182"/>
        <v>8352</v>
      </c>
      <c r="CB57" s="81">
        <f t="shared" si="182"/>
        <v>7394</v>
      </c>
      <c r="CC57" s="81">
        <f t="shared" si="182"/>
        <v>9330</v>
      </c>
      <c r="CD57" s="81">
        <f t="shared" si="182"/>
        <v>10559</v>
      </c>
      <c r="CE57" s="81">
        <f t="shared" si="182"/>
        <v>7714</v>
      </c>
      <c r="CF57" s="81">
        <f t="shared" si="182"/>
        <v>9469</v>
      </c>
      <c r="CG57" s="81">
        <f t="shared" si="182"/>
        <v>9147</v>
      </c>
      <c r="CH57" s="81">
        <f t="shared" si="182"/>
        <v>4389</v>
      </c>
      <c r="CI57" s="81">
        <f t="shared" si="182"/>
        <v>5893</v>
      </c>
      <c r="CJ57" s="81">
        <f t="shared" si="182"/>
        <v>6563</v>
      </c>
      <c r="CK57" s="81">
        <f t="shared" si="182"/>
        <v>4077</v>
      </c>
      <c r="CL57" s="81">
        <f t="shared" si="182"/>
        <v>4219</v>
      </c>
      <c r="CM57" s="254">
        <f t="shared" si="182"/>
        <v>3229</v>
      </c>
      <c r="CN57" s="254">
        <f t="shared" si="182"/>
        <v>1348</v>
      </c>
      <c r="CO57" s="254">
        <f t="shared" si="182"/>
        <v>-8807</v>
      </c>
      <c r="CP57" s="254">
        <f t="shared" si="182"/>
        <v>-6171</v>
      </c>
      <c r="CQ57" s="291">
        <f t="shared" si="182"/>
        <v>-7281</v>
      </c>
      <c r="CR57" s="291">
        <f t="shared" si="182"/>
        <v>-9973</v>
      </c>
      <c r="CS57" s="291">
        <f t="shared" si="182"/>
        <v>-9614</v>
      </c>
      <c r="CT57" s="291">
        <f t="shared" si="182"/>
        <v>-5688</v>
      </c>
      <c r="CU57" s="291">
        <f t="shared" si="182"/>
        <v>-5224</v>
      </c>
      <c r="CV57" s="291">
        <f t="shared" si="182"/>
        <v>-4821</v>
      </c>
      <c r="CW57" s="291">
        <f t="shared" si="182"/>
        <v>-5246</v>
      </c>
      <c r="CX57" s="291">
        <f t="shared" si="182"/>
        <v>-5757</v>
      </c>
      <c r="CY57" s="291">
        <f t="shared" si="182"/>
        <v>-2046</v>
      </c>
      <c r="CZ57" s="291">
        <f t="shared" si="182"/>
        <v>-514</v>
      </c>
      <c r="DA57" s="291">
        <f t="shared" si="182"/>
        <v>7110</v>
      </c>
      <c r="DB57" s="291">
        <f t="shared" si="182"/>
        <v>239</v>
      </c>
      <c r="DC57" s="291">
        <f t="shared" si="182"/>
        <v>6732</v>
      </c>
      <c r="DD57" s="291">
        <f t="shared" si="182"/>
        <v>8300</v>
      </c>
      <c r="DE57" s="291">
        <f t="shared" si="182"/>
        <v>10587</v>
      </c>
      <c r="DF57" s="291">
        <f t="shared" si="182"/>
        <v>8357</v>
      </c>
      <c r="DG57" s="291">
        <f t="shared" si="182"/>
        <v>9160</v>
      </c>
      <c r="DH57" s="291">
        <f t="shared" si="182"/>
        <v>8696</v>
      </c>
      <c r="DI57" s="291">
        <f t="shared" si="182"/>
        <v>10410</v>
      </c>
      <c r="DJ57" s="291">
        <f t="shared" si="182"/>
        <v>8851</v>
      </c>
      <c r="DK57" s="291">
        <f t="shared" si="182"/>
        <v>5667</v>
      </c>
      <c r="DL57" s="291">
        <f t="shared" si="182"/>
        <v>6199</v>
      </c>
      <c r="DM57" s="291">
        <f t="shared" si="182"/>
        <v>5274</v>
      </c>
      <c r="DN57" s="291">
        <f t="shared" si="182"/>
        <v>8735</v>
      </c>
      <c r="DO57" s="291">
        <f t="shared" si="182"/>
        <v>2915</v>
      </c>
      <c r="DP57" s="291">
        <f t="shared" si="182"/>
        <v>4183</v>
      </c>
      <c r="DQ57" s="291">
        <f t="shared" si="182"/>
        <v>2888</v>
      </c>
      <c r="DR57" s="291">
        <f t="shared" si="182"/>
        <v>1492</v>
      </c>
      <c r="DS57" s="291">
        <f t="shared" si="182"/>
        <v>731</v>
      </c>
      <c r="DT57" s="291">
        <f t="shared" si="182"/>
        <v>158</v>
      </c>
      <c r="DU57" s="291">
        <f t="shared" si="182"/>
        <v>-1317</v>
      </c>
      <c r="DV57" s="291">
        <f t="shared" si="182"/>
        <v>500</v>
      </c>
      <c r="DW57" s="291">
        <f t="shared" si="182"/>
        <v>911</v>
      </c>
      <c r="DX57" s="291">
        <f t="shared" si="182"/>
        <v>1439</v>
      </c>
      <c r="DY57" s="291">
        <f t="shared" si="182"/>
        <v>3377</v>
      </c>
      <c r="DZ57" s="325"/>
      <c r="EA57" s="61">
        <f>'MONTHLY SUMMARIES'!D39</f>
        <v>47898</v>
      </c>
    </row>
    <row r="58" spans="1:131" s="56" customFormat="1" x14ac:dyDescent="0.2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49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400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>
        <v>19107</v>
      </c>
      <c r="BN58" s="277">
        <v>15950</v>
      </c>
      <c r="BO58" s="277">
        <v>16214</v>
      </c>
      <c r="BP58" s="277">
        <v>16224</v>
      </c>
      <c r="BQ58" s="277">
        <v>16039</v>
      </c>
      <c r="BR58" s="277">
        <v>16755</v>
      </c>
      <c r="BS58" s="277">
        <v>17570</v>
      </c>
      <c r="BT58" s="277"/>
      <c r="BU58" s="7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325"/>
      <c r="EA58" s="61">
        <f>GETPIVOTDATA("VALUE",'CSS ESCO pvt'!$I$3,"DATE_FILE",$EA$8,"COMPANY",$EA$6,"TRIM_CAT","Low Income Residential-GRID","TRIM_LINE",$A53)</f>
        <v>17570</v>
      </c>
    </row>
    <row r="59" spans="1:131" s="56" customFormat="1" x14ac:dyDescent="0.2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49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400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>
        <v>28966</v>
      </c>
      <c r="BN59" s="277">
        <v>31570</v>
      </c>
      <c r="BO59" s="277">
        <v>30564</v>
      </c>
      <c r="BP59" s="277">
        <v>29415</v>
      </c>
      <c r="BQ59" s="277">
        <v>28510</v>
      </c>
      <c r="BR59" s="277">
        <v>28322</v>
      </c>
      <c r="BS59" s="277">
        <v>30328</v>
      </c>
      <c r="BT59" s="277"/>
      <c r="BU59" s="7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325"/>
      <c r="EA59" s="75">
        <f>EA57-EA58</f>
        <v>30328</v>
      </c>
    </row>
    <row r="60" spans="1:131" s="56" customFormat="1" x14ac:dyDescent="0.25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49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400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>
        <v>9223</v>
      </c>
      <c r="BN60" s="277">
        <v>9333</v>
      </c>
      <c r="BO60" s="277">
        <v>9469</v>
      </c>
      <c r="BP60" s="277">
        <v>9666</v>
      </c>
      <c r="BQ60" s="277">
        <v>9673</v>
      </c>
      <c r="BR60" s="277">
        <v>9303</v>
      </c>
      <c r="BS60" s="277">
        <v>9592</v>
      </c>
      <c r="BT60" s="277"/>
      <c r="BU60" s="77">
        <f t="shared" ref="BU60:CD62" si="183">O60-C60</f>
        <v>1813</v>
      </c>
      <c r="BV60" s="81">
        <f t="shared" si="183"/>
        <v>4152</v>
      </c>
      <c r="BW60" s="81">
        <f t="shared" si="183"/>
        <v>6260</v>
      </c>
      <c r="BX60" s="81">
        <f t="shared" si="183"/>
        <v>6523</v>
      </c>
      <c r="BY60" s="81">
        <f t="shared" si="183"/>
        <v>6110</v>
      </c>
      <c r="BZ60" s="81">
        <f t="shared" si="183"/>
        <v>5417</v>
      </c>
      <c r="CA60" s="81">
        <f t="shared" si="183"/>
        <v>4749</v>
      </c>
      <c r="CB60" s="81">
        <f t="shared" si="183"/>
        <v>3432</v>
      </c>
      <c r="CC60" s="81">
        <f t="shared" si="183"/>
        <v>3373</v>
      </c>
      <c r="CD60" s="81">
        <f t="shared" si="183"/>
        <v>3639</v>
      </c>
      <c r="CE60" s="81">
        <f t="shared" ref="CE60:CN62" si="184">Y60-M60</f>
        <v>3341</v>
      </c>
      <c r="CF60" s="81">
        <f t="shared" si="184"/>
        <v>3489</v>
      </c>
      <c r="CG60" s="81">
        <f t="shared" si="184"/>
        <v>2322</v>
      </c>
      <c r="CH60" s="81">
        <f t="shared" si="184"/>
        <v>221</v>
      </c>
      <c r="CI60" s="81">
        <f t="shared" si="184"/>
        <v>-2895</v>
      </c>
      <c r="CJ60" s="81">
        <f t="shared" si="184"/>
        <v>-3258</v>
      </c>
      <c r="CK60" s="81">
        <f t="shared" si="184"/>
        <v>-2744</v>
      </c>
      <c r="CL60" s="81">
        <f t="shared" si="184"/>
        <v>-1854</v>
      </c>
      <c r="CM60" s="254">
        <f t="shared" si="184"/>
        <v>-1959</v>
      </c>
      <c r="CN60" s="254">
        <f t="shared" si="184"/>
        <v>-478</v>
      </c>
      <c r="CO60" s="254">
        <f t="shared" ref="CO60:CX62" si="185">AI60-W60</f>
        <v>-463</v>
      </c>
      <c r="CP60" s="254">
        <f t="shared" si="185"/>
        <v>-74</v>
      </c>
      <c r="CQ60" s="291">
        <f t="shared" si="185"/>
        <v>-44</v>
      </c>
      <c r="CR60" s="291">
        <f t="shared" si="185"/>
        <v>-130</v>
      </c>
      <c r="CS60" s="291">
        <f t="shared" si="185"/>
        <v>132</v>
      </c>
      <c r="CT60" s="291">
        <f t="shared" si="185"/>
        <v>169</v>
      </c>
      <c r="CU60" s="291">
        <f t="shared" si="185"/>
        <v>530</v>
      </c>
      <c r="CV60" s="291">
        <f t="shared" si="185"/>
        <v>472</v>
      </c>
      <c r="CW60" s="291">
        <f t="shared" si="185"/>
        <v>479</v>
      </c>
      <c r="CX60" s="291">
        <f t="shared" si="185"/>
        <v>912</v>
      </c>
      <c r="CY60" s="291">
        <f t="shared" ref="CY60:DH62" si="186">AS60-AG60</f>
        <v>935</v>
      </c>
      <c r="CZ60" s="291">
        <f t="shared" si="186"/>
        <v>1009</v>
      </c>
      <c r="DA60" s="291">
        <f t="shared" si="186"/>
        <v>-403</v>
      </c>
      <c r="DB60" s="291">
        <f t="shared" si="186"/>
        <v>-957</v>
      </c>
      <c r="DC60" s="291">
        <f t="shared" si="186"/>
        <v>-1265</v>
      </c>
      <c r="DD60" s="291">
        <f t="shared" si="186"/>
        <v>-1171</v>
      </c>
      <c r="DE60" s="291">
        <f t="shared" si="186"/>
        <v>-751</v>
      </c>
      <c r="DF60" s="291">
        <f t="shared" si="186"/>
        <v>-709</v>
      </c>
      <c r="DG60" s="291">
        <f t="shared" si="186"/>
        <v>-603</v>
      </c>
      <c r="DH60" s="291">
        <f t="shared" si="186"/>
        <v>-408</v>
      </c>
      <c r="DI60" s="291">
        <f t="shared" ref="DI60:DY62" si="187">BC60-AQ60</f>
        <v>-707</v>
      </c>
      <c r="DJ60" s="291">
        <f t="shared" si="187"/>
        <v>-1127</v>
      </c>
      <c r="DK60" s="291">
        <f t="shared" si="187"/>
        <v>-1357</v>
      </c>
      <c r="DL60" s="291">
        <f t="shared" si="187"/>
        <v>-1587</v>
      </c>
      <c r="DM60" s="291">
        <f t="shared" si="187"/>
        <v>-265</v>
      </c>
      <c r="DN60" s="291">
        <f t="shared" si="187"/>
        <v>-294</v>
      </c>
      <c r="DO60" s="291">
        <f t="shared" si="187"/>
        <v>-645</v>
      </c>
      <c r="DP60" s="291">
        <f t="shared" si="187"/>
        <v>-560</v>
      </c>
      <c r="DQ60" s="291">
        <f t="shared" si="187"/>
        <v>-440</v>
      </c>
      <c r="DR60" s="291">
        <f t="shared" si="187"/>
        <v>-1118</v>
      </c>
      <c r="DS60" s="291">
        <f t="shared" si="187"/>
        <v>-543</v>
      </c>
      <c r="DT60" s="291">
        <f t="shared" si="187"/>
        <v>-646</v>
      </c>
      <c r="DU60" s="291">
        <f t="shared" si="187"/>
        <v>-491</v>
      </c>
      <c r="DV60" s="291">
        <f t="shared" si="187"/>
        <v>-306</v>
      </c>
      <c r="DW60" s="291">
        <f t="shared" si="187"/>
        <v>646</v>
      </c>
      <c r="DX60" s="291">
        <f t="shared" si="187"/>
        <v>276</v>
      </c>
      <c r="DY60" s="291">
        <f t="shared" si="187"/>
        <v>410</v>
      </c>
      <c r="DZ60" s="325"/>
      <c r="EA60" s="61">
        <f>'MONTHLY SUMMARIES'!D40</f>
        <v>9592</v>
      </c>
    </row>
    <row r="61" spans="1:131" s="56" customFormat="1" x14ac:dyDescent="0.25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49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400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>
        <v>437</v>
      </c>
      <c r="BN61" s="277">
        <v>421</v>
      </c>
      <c r="BO61" s="277">
        <v>430</v>
      </c>
      <c r="BP61" s="277">
        <v>418</v>
      </c>
      <c r="BQ61" s="277">
        <v>437</v>
      </c>
      <c r="BR61" s="277">
        <v>412</v>
      </c>
      <c r="BS61" s="277">
        <v>447</v>
      </c>
      <c r="BT61" s="277"/>
      <c r="BU61" s="77">
        <f t="shared" si="183"/>
        <v>66</v>
      </c>
      <c r="BV61" s="81">
        <f t="shared" si="183"/>
        <v>182</v>
      </c>
      <c r="BW61" s="81">
        <f t="shared" si="183"/>
        <v>384</v>
      </c>
      <c r="BX61" s="81">
        <f t="shared" si="183"/>
        <v>421</v>
      </c>
      <c r="BY61" s="81">
        <f t="shared" si="183"/>
        <v>367</v>
      </c>
      <c r="BZ61" s="81">
        <f t="shared" si="183"/>
        <v>367</v>
      </c>
      <c r="CA61" s="81">
        <f t="shared" si="183"/>
        <v>252</v>
      </c>
      <c r="CB61" s="81">
        <f t="shared" si="183"/>
        <v>227</v>
      </c>
      <c r="CC61" s="81">
        <f t="shared" si="183"/>
        <v>205</v>
      </c>
      <c r="CD61" s="81">
        <f t="shared" si="183"/>
        <v>222</v>
      </c>
      <c r="CE61" s="81">
        <f t="shared" si="184"/>
        <v>230</v>
      </c>
      <c r="CF61" s="81">
        <f t="shared" si="184"/>
        <v>206</v>
      </c>
      <c r="CG61" s="81">
        <f t="shared" si="184"/>
        <v>115</v>
      </c>
      <c r="CH61" s="81">
        <f t="shared" si="184"/>
        <v>14</v>
      </c>
      <c r="CI61" s="81">
        <f t="shared" si="184"/>
        <v>-251</v>
      </c>
      <c r="CJ61" s="81">
        <f t="shared" si="184"/>
        <v>-303</v>
      </c>
      <c r="CK61" s="81">
        <f t="shared" si="184"/>
        <v>-242</v>
      </c>
      <c r="CL61" s="81">
        <f t="shared" si="184"/>
        <v>-252</v>
      </c>
      <c r="CM61" s="254">
        <f t="shared" si="184"/>
        <v>-190</v>
      </c>
      <c r="CN61" s="254">
        <f t="shared" si="184"/>
        <v>-107</v>
      </c>
      <c r="CO61" s="254">
        <f t="shared" si="185"/>
        <v>-68</v>
      </c>
      <c r="CP61" s="254">
        <f t="shared" si="185"/>
        <v>-81</v>
      </c>
      <c r="CQ61" s="291">
        <f t="shared" si="185"/>
        <v>-1</v>
      </c>
      <c r="CR61" s="291">
        <f t="shared" si="185"/>
        <v>-50</v>
      </c>
      <c r="CS61" s="291">
        <f t="shared" si="185"/>
        <v>-33</v>
      </c>
      <c r="CT61" s="291">
        <f t="shared" si="185"/>
        <v>-37</v>
      </c>
      <c r="CU61" s="291">
        <f t="shared" si="185"/>
        <v>53</v>
      </c>
      <c r="CV61" s="291">
        <f t="shared" si="185"/>
        <v>42</v>
      </c>
      <c r="CW61" s="291">
        <f t="shared" si="185"/>
        <v>23</v>
      </c>
      <c r="CX61" s="291">
        <f t="shared" si="185"/>
        <v>49</v>
      </c>
      <c r="CY61" s="291">
        <f t="shared" si="186"/>
        <v>83</v>
      </c>
      <c r="CZ61" s="291">
        <f t="shared" si="186"/>
        <v>45</v>
      </c>
      <c r="DA61" s="291">
        <f t="shared" si="186"/>
        <v>-1</v>
      </c>
      <c r="DB61" s="291">
        <f t="shared" si="186"/>
        <v>9</v>
      </c>
      <c r="DC61" s="291">
        <f t="shared" si="186"/>
        <v>-96</v>
      </c>
      <c r="DD61" s="291">
        <f t="shared" si="186"/>
        <v>-72</v>
      </c>
      <c r="DE61" s="291">
        <f t="shared" si="186"/>
        <v>-34</v>
      </c>
      <c r="DF61" s="291">
        <f t="shared" si="186"/>
        <v>-30</v>
      </c>
      <c r="DG61" s="291">
        <f t="shared" si="186"/>
        <v>-71</v>
      </c>
      <c r="DH61" s="291">
        <f t="shared" si="186"/>
        <v>-32</v>
      </c>
      <c r="DI61" s="291">
        <f t="shared" si="187"/>
        <v>27</v>
      </c>
      <c r="DJ61" s="291">
        <f t="shared" si="187"/>
        <v>-18</v>
      </c>
      <c r="DK61" s="291">
        <f t="shared" si="187"/>
        <v>-64</v>
      </c>
      <c r="DL61" s="291">
        <f t="shared" si="187"/>
        <v>-74</v>
      </c>
      <c r="DM61" s="291">
        <f t="shared" si="187"/>
        <v>-25</v>
      </c>
      <c r="DN61" s="291">
        <f t="shared" si="187"/>
        <v>-41</v>
      </c>
      <c r="DO61" s="291">
        <f t="shared" si="187"/>
        <v>-52</v>
      </c>
      <c r="DP61" s="291">
        <f t="shared" si="187"/>
        <v>-3</v>
      </c>
      <c r="DQ61" s="291">
        <f t="shared" si="187"/>
        <v>5</v>
      </c>
      <c r="DR61" s="291">
        <f t="shared" si="187"/>
        <v>-22</v>
      </c>
      <c r="DS61" s="291">
        <f t="shared" si="187"/>
        <v>16</v>
      </c>
      <c r="DT61" s="291">
        <f t="shared" si="187"/>
        <v>-22</v>
      </c>
      <c r="DU61" s="291">
        <f t="shared" si="187"/>
        <v>-50</v>
      </c>
      <c r="DV61" s="291">
        <f t="shared" si="187"/>
        <v>-35</v>
      </c>
      <c r="DW61" s="291">
        <f t="shared" si="187"/>
        <v>36</v>
      </c>
      <c r="DX61" s="291">
        <f t="shared" si="187"/>
        <v>11</v>
      </c>
      <c r="DY61" s="291">
        <f t="shared" si="187"/>
        <v>8</v>
      </c>
      <c r="DZ61" s="325"/>
      <c r="EA61" s="61">
        <f>'MONTHLY SUMMARIES'!D41</f>
        <v>447</v>
      </c>
    </row>
    <row r="62" spans="1:131" s="56" customFormat="1" x14ac:dyDescent="0.25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49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400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>
        <v>142</v>
      </c>
      <c r="BN62" s="277">
        <v>140</v>
      </c>
      <c r="BO62" s="277">
        <v>133</v>
      </c>
      <c r="BP62" s="277">
        <v>124</v>
      </c>
      <c r="BQ62" s="277">
        <v>128</v>
      </c>
      <c r="BR62" s="277">
        <v>127</v>
      </c>
      <c r="BS62" s="277">
        <v>141</v>
      </c>
      <c r="BT62" s="277"/>
      <c r="BU62" s="77">
        <f t="shared" si="183"/>
        <v>16</v>
      </c>
      <c r="BV62" s="81">
        <f t="shared" si="183"/>
        <v>43</v>
      </c>
      <c r="BW62" s="81">
        <f t="shared" si="183"/>
        <v>88</v>
      </c>
      <c r="BX62" s="81">
        <f t="shared" si="183"/>
        <v>114</v>
      </c>
      <c r="BY62" s="81">
        <f t="shared" si="183"/>
        <v>90</v>
      </c>
      <c r="BZ62" s="81">
        <f t="shared" si="183"/>
        <v>78</v>
      </c>
      <c r="CA62" s="81">
        <f t="shared" si="183"/>
        <v>43</v>
      </c>
      <c r="CB62" s="81">
        <f t="shared" si="183"/>
        <v>44</v>
      </c>
      <c r="CC62" s="81">
        <f t="shared" si="183"/>
        <v>33</v>
      </c>
      <c r="CD62" s="81">
        <f t="shared" si="183"/>
        <v>29</v>
      </c>
      <c r="CE62" s="81">
        <f t="shared" si="184"/>
        <v>24</v>
      </c>
      <c r="CF62" s="81">
        <f t="shared" si="184"/>
        <v>35</v>
      </c>
      <c r="CG62" s="81">
        <f t="shared" si="184"/>
        <v>17</v>
      </c>
      <c r="CH62" s="81">
        <f t="shared" si="184"/>
        <v>-7</v>
      </c>
      <c r="CI62" s="81">
        <f t="shared" si="184"/>
        <v>-53</v>
      </c>
      <c r="CJ62" s="81">
        <f t="shared" si="184"/>
        <v>-64</v>
      </c>
      <c r="CK62" s="81">
        <f t="shared" si="184"/>
        <v>-44</v>
      </c>
      <c r="CL62" s="81">
        <f t="shared" si="184"/>
        <v>-42</v>
      </c>
      <c r="CM62" s="254">
        <f t="shared" si="184"/>
        <v>-22</v>
      </c>
      <c r="CN62" s="254">
        <f t="shared" si="184"/>
        <v>-10</v>
      </c>
      <c r="CO62" s="254">
        <f t="shared" si="185"/>
        <v>17</v>
      </c>
      <c r="CP62" s="254">
        <f t="shared" si="185"/>
        <v>28</v>
      </c>
      <c r="CQ62" s="291">
        <f t="shared" si="185"/>
        <v>77</v>
      </c>
      <c r="CR62" s="291">
        <f t="shared" si="185"/>
        <v>31</v>
      </c>
      <c r="CS62" s="291">
        <f t="shared" si="185"/>
        <v>43</v>
      </c>
      <c r="CT62" s="291">
        <f t="shared" si="185"/>
        <v>18</v>
      </c>
      <c r="CU62" s="291">
        <f t="shared" si="185"/>
        <v>31</v>
      </c>
      <c r="CV62" s="291">
        <f t="shared" si="185"/>
        <v>24</v>
      </c>
      <c r="CW62" s="291">
        <f t="shared" si="185"/>
        <v>30</v>
      </c>
      <c r="CX62" s="291">
        <f t="shared" si="185"/>
        <v>18</v>
      </c>
      <c r="CY62" s="291">
        <f t="shared" si="186"/>
        <v>40</v>
      </c>
      <c r="CZ62" s="291">
        <f t="shared" si="186"/>
        <v>36</v>
      </c>
      <c r="DA62" s="291">
        <f t="shared" si="186"/>
        <v>22</v>
      </c>
      <c r="DB62" s="291">
        <f t="shared" si="186"/>
        <v>10</v>
      </c>
      <c r="DC62" s="291">
        <f t="shared" si="186"/>
        <v>-66</v>
      </c>
      <c r="DD62" s="291">
        <f t="shared" si="186"/>
        <v>-13</v>
      </c>
      <c r="DE62" s="291">
        <f t="shared" si="186"/>
        <v>-7</v>
      </c>
      <c r="DF62" s="291">
        <f t="shared" si="186"/>
        <v>-5</v>
      </c>
      <c r="DG62" s="291">
        <f t="shared" si="186"/>
        <v>-12</v>
      </c>
      <c r="DH62" s="291">
        <f t="shared" si="186"/>
        <v>-7</v>
      </c>
      <c r="DI62" s="291">
        <f t="shared" si="187"/>
        <v>-5</v>
      </c>
      <c r="DJ62" s="291">
        <f t="shared" si="187"/>
        <v>13</v>
      </c>
      <c r="DK62" s="291">
        <f t="shared" si="187"/>
        <v>-12</v>
      </c>
      <c r="DL62" s="291">
        <f t="shared" si="187"/>
        <v>-16</v>
      </c>
      <c r="DM62" s="291">
        <f t="shared" si="187"/>
        <v>-9</v>
      </c>
      <c r="DN62" s="291">
        <f t="shared" si="187"/>
        <v>-4</v>
      </c>
      <c r="DO62" s="291">
        <f t="shared" si="187"/>
        <v>12</v>
      </c>
      <c r="DP62" s="291">
        <f t="shared" si="187"/>
        <v>-1</v>
      </c>
      <c r="DQ62" s="291">
        <f t="shared" si="187"/>
        <v>-8</v>
      </c>
      <c r="DR62" s="291">
        <f t="shared" si="187"/>
        <v>14</v>
      </c>
      <c r="DS62" s="291">
        <f t="shared" si="187"/>
        <v>4</v>
      </c>
      <c r="DT62" s="291">
        <f t="shared" si="187"/>
        <v>2</v>
      </c>
      <c r="DU62" s="291">
        <f t="shared" si="187"/>
        <v>-13</v>
      </c>
      <c r="DV62" s="291">
        <f t="shared" si="187"/>
        <v>-23</v>
      </c>
      <c r="DW62" s="291">
        <f t="shared" si="187"/>
        <v>-7</v>
      </c>
      <c r="DX62" s="291">
        <f t="shared" si="187"/>
        <v>-8</v>
      </c>
      <c r="DY62" s="291">
        <f t="shared" si="187"/>
        <v>-6</v>
      </c>
      <c r="DZ62" s="325"/>
      <c r="EA62" s="61">
        <f>'MONTHLY SUMMARIES'!D42</f>
        <v>141</v>
      </c>
    </row>
    <row r="63" spans="1:131" s="70" customFormat="1" ht="15.75" thickBot="1" x14ac:dyDescent="0.3">
      <c r="A63" s="144"/>
      <c r="B63" s="64" t="s">
        <v>148</v>
      </c>
      <c r="C63" s="65">
        <f>SUM(C54:C62)</f>
        <v>90604</v>
      </c>
      <c r="D63" s="66">
        <f t="shared" ref="D63:Q63" si="188">SUM(D54:D62)</f>
        <v>90537</v>
      </c>
      <c r="E63" s="66">
        <f t="shared" si="188"/>
        <v>91654</v>
      </c>
      <c r="F63" s="66">
        <f t="shared" si="188"/>
        <v>94767</v>
      </c>
      <c r="G63" s="66">
        <f t="shared" si="188"/>
        <v>95766</v>
      </c>
      <c r="H63" s="66">
        <f t="shared" si="188"/>
        <v>94469</v>
      </c>
      <c r="I63" s="66">
        <f t="shared" si="188"/>
        <v>94851</v>
      </c>
      <c r="J63" s="66">
        <f t="shared" si="188"/>
        <v>97669</v>
      </c>
      <c r="K63" s="66">
        <f t="shared" si="188"/>
        <v>108163</v>
      </c>
      <c r="L63" s="67">
        <f t="shared" si="188"/>
        <v>113831</v>
      </c>
      <c r="M63" s="66">
        <f t="shared" si="188"/>
        <v>117837</v>
      </c>
      <c r="N63" s="66">
        <f t="shared" si="188"/>
        <v>114961</v>
      </c>
      <c r="O63" s="66">
        <f t="shared" si="188"/>
        <v>119576</v>
      </c>
      <c r="P63" s="66">
        <f t="shared" si="188"/>
        <v>135440</v>
      </c>
      <c r="Q63" s="66">
        <f t="shared" si="188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ref="X63:AA63" si="189">SUM(X54+X57+X60+X61+X62)</f>
        <v>171080</v>
      </c>
      <c r="Y63" s="180">
        <f t="shared" si="189"/>
        <v>165282</v>
      </c>
      <c r="Z63" s="180">
        <v>160883</v>
      </c>
      <c r="AA63" s="180">
        <f t="shared" si="189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7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399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>
        <v>131509</v>
      </c>
      <c r="BN63" s="275">
        <v>131985</v>
      </c>
      <c r="BO63" s="275">
        <v>132595</v>
      </c>
      <c r="BP63" s="275">
        <v>130369</v>
      </c>
      <c r="BQ63" s="275">
        <v>127722</v>
      </c>
      <c r="BR63" s="275">
        <v>131548</v>
      </c>
      <c r="BS63" s="275">
        <v>142397</v>
      </c>
      <c r="BT63" s="275"/>
      <c r="BU63" s="65">
        <f t="shared" ref="BU63:BZ63" si="190">SUM(BU54:BU62)</f>
        <v>28972</v>
      </c>
      <c r="BV63" s="69">
        <f t="shared" si="190"/>
        <v>44903</v>
      </c>
      <c r="BW63" s="69">
        <f t="shared" si="190"/>
        <v>57363</v>
      </c>
      <c r="BX63" s="69">
        <f t="shared" si="190"/>
        <v>56870</v>
      </c>
      <c r="BY63" s="69">
        <f t="shared" si="190"/>
        <v>55115</v>
      </c>
      <c r="BZ63" s="69">
        <f t="shared" si="190"/>
        <v>53493</v>
      </c>
      <c r="CA63" s="69">
        <f t="shared" ref="CA63:CB63" si="191">SUM(CA54:CA62)</f>
        <v>52045</v>
      </c>
      <c r="CB63" s="69">
        <f t="shared" si="191"/>
        <v>54321</v>
      </c>
      <c r="CC63" s="69">
        <f t="shared" ref="CC63:CD63" si="192">SUM(CC54:CC62)</f>
        <v>55885</v>
      </c>
      <c r="CD63" s="69">
        <f t="shared" si="192"/>
        <v>57249</v>
      </c>
      <c r="CE63" s="69">
        <f t="shared" ref="CE63:CF63" si="193">SUM(CE54:CE62)</f>
        <v>47445</v>
      </c>
      <c r="CF63" s="69">
        <f t="shared" si="193"/>
        <v>45922</v>
      </c>
      <c r="CG63" s="69">
        <f t="shared" ref="CG63:CH63" si="194">SUM(CG54:CG62)</f>
        <v>34299</v>
      </c>
      <c r="CH63" s="69">
        <f t="shared" si="194"/>
        <v>20527</v>
      </c>
      <c r="CI63" s="69">
        <f t="shared" ref="CI63:CJ63" si="195">SUM(CI54:CI62)</f>
        <v>2289</v>
      </c>
      <c r="CJ63" s="69">
        <f t="shared" si="195"/>
        <v>-5609</v>
      </c>
      <c r="CK63" s="69">
        <f t="shared" ref="CK63:CL63" si="196">SUM(CK54:CK62)</f>
        <v>-11483</v>
      </c>
      <c r="CL63" s="69">
        <f t="shared" si="196"/>
        <v>-14746</v>
      </c>
      <c r="CM63" s="252">
        <f t="shared" ref="CM63:CN63" si="197">SUM(CM54:CM62)</f>
        <v>-19485</v>
      </c>
      <c r="CN63" s="252">
        <f t="shared" si="197"/>
        <v>-23383</v>
      </c>
      <c r="CO63" s="252">
        <f t="shared" ref="CO63:CQ63" si="198">SUM(CO54:CO62)</f>
        <v>-36168</v>
      </c>
      <c r="CP63" s="252">
        <f t="shared" si="198"/>
        <v>-34876</v>
      </c>
      <c r="CQ63" s="302">
        <f t="shared" si="198"/>
        <v>-29927</v>
      </c>
      <c r="CR63" s="302">
        <f t="shared" ref="CR63:CS63" si="199">SUM(CR54:CR62)</f>
        <v>-31007</v>
      </c>
      <c r="CS63" s="302">
        <f t="shared" si="199"/>
        <v>-27327</v>
      </c>
      <c r="CT63" s="302">
        <f t="shared" ref="CT63:CU63" si="200">SUM(CT54:CT62)</f>
        <v>-30264</v>
      </c>
      <c r="CU63" s="302">
        <f t="shared" si="200"/>
        <v>-24231</v>
      </c>
      <c r="CV63" s="302">
        <f t="shared" ref="CV63" si="201">SUM(CV54:CV62)</f>
        <v>-19770</v>
      </c>
      <c r="CW63" s="302">
        <f t="shared" ref="CW63" si="202">SUM(CW54:CW62)</f>
        <v>-12561</v>
      </c>
      <c r="CX63" s="302">
        <f t="shared" ref="CX63" si="203">SUM(CX54:CX62)</f>
        <v>-12075</v>
      </c>
      <c r="CY63" s="302">
        <f t="shared" ref="CY63" si="204">SUM(CY54:CY62)</f>
        <v>-6989</v>
      </c>
      <c r="CZ63" s="302">
        <f t="shared" ref="CZ63" si="205">SUM(CZ54:CZ62)</f>
        <v>-7072</v>
      </c>
      <c r="DA63" s="302">
        <f t="shared" ref="DA63" si="206">SUM(DA54:DA62)</f>
        <v>-1745</v>
      </c>
      <c r="DB63" s="338">
        <f t="shared" ref="DB63" si="207">SUM(DB54:DB62)</f>
        <v>-6423</v>
      </c>
      <c r="DC63" s="338">
        <f t="shared" ref="DC63" si="208">SUM(DC54:DC62)</f>
        <v>-7503</v>
      </c>
      <c r="DD63" s="338">
        <f t="shared" ref="DD63" si="209">SUM(DD54:DD62)</f>
        <v>-3969</v>
      </c>
      <c r="DE63" s="338">
        <f t="shared" ref="DE63" si="210">SUM(DE54:DE62)</f>
        <v>4018</v>
      </c>
      <c r="DF63" s="338">
        <f t="shared" ref="DF63" si="211">SUM(DF54:DF62)</f>
        <v>10917</v>
      </c>
      <c r="DG63" s="338">
        <f t="shared" ref="DG63" si="212">SUM(DG54:DG62)</f>
        <v>10066</v>
      </c>
      <c r="DH63" s="338">
        <f t="shared" ref="DH63" si="213">SUM(DH54:DH62)</f>
        <v>11876</v>
      </c>
      <c r="DI63" s="338">
        <f t="shared" ref="DI63" si="214">SUM(DI54:DI62)</f>
        <v>12973</v>
      </c>
      <c r="DJ63" s="338">
        <f t="shared" ref="DJ63" si="215">SUM(DJ54:DJ62)</f>
        <v>12036</v>
      </c>
      <c r="DK63" s="338">
        <f t="shared" ref="DK63:DL63" si="216">SUM(DK54:DK62)</f>
        <v>5145</v>
      </c>
      <c r="DL63" s="338">
        <f t="shared" si="216"/>
        <v>4032</v>
      </c>
      <c r="DM63" s="338">
        <f t="shared" ref="DM63:DN63" si="217">SUM(DM54:DM62)</f>
        <v>4703</v>
      </c>
      <c r="DN63" s="338">
        <f t="shared" si="217"/>
        <v>7078</v>
      </c>
      <c r="DO63" s="338">
        <f t="shared" ref="DO63:DP63" si="218">SUM(DO54:DO62)</f>
        <v>6486</v>
      </c>
      <c r="DP63" s="338">
        <f t="shared" si="218"/>
        <v>5346</v>
      </c>
      <c r="DQ63" s="338">
        <f t="shared" ref="DQ63" si="219">SUM(DQ54:DQ62)</f>
        <v>2085</v>
      </c>
      <c r="DR63" s="338">
        <f t="shared" ref="DR63:DS63" si="220">SUM(DR54:DR62)</f>
        <v>-5714</v>
      </c>
      <c r="DS63" s="338">
        <f t="shared" si="220"/>
        <v>-5632</v>
      </c>
      <c r="DT63" s="338">
        <f t="shared" ref="DT63" si="221">SUM(DT54:DT62)</f>
        <v>-6149</v>
      </c>
      <c r="DU63" s="338">
        <f t="shared" ref="DU63:DV63" si="222">SUM(DU54:DU62)</f>
        <v>-7215</v>
      </c>
      <c r="DV63" s="338">
        <f t="shared" si="222"/>
        <v>-2808</v>
      </c>
      <c r="DW63" s="338">
        <f t="shared" ref="DW63" si="223">SUM(DW54:DW62)</f>
        <v>2155</v>
      </c>
      <c r="DX63" s="338">
        <f t="shared" ref="DX63:DY63" si="224">SUM(DX54:DX62)</f>
        <v>5981</v>
      </c>
      <c r="DY63" s="338">
        <f t="shared" si="224"/>
        <v>11559</v>
      </c>
      <c r="DZ63" s="326"/>
      <c r="EA63" s="68">
        <f>EA54+EA57+EA60+EA61+EA62</f>
        <v>142397</v>
      </c>
    </row>
    <row r="64" spans="1:131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89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327"/>
      <c r="EA64" s="92"/>
    </row>
    <row r="65" spans="1:131" s="34" customFormat="1" x14ac:dyDescent="0.25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3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4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>
        <v>31235432</v>
      </c>
      <c r="BN65" s="281">
        <v>26745246</v>
      </c>
      <c r="BO65" s="281">
        <v>31056016</v>
      </c>
      <c r="BP65" s="281">
        <v>45472185</v>
      </c>
      <c r="BQ65" s="281">
        <v>49777606</v>
      </c>
      <c r="BR65" s="281">
        <v>34741130</v>
      </c>
      <c r="BS65" s="281">
        <v>28126032</v>
      </c>
      <c r="BT65" s="281"/>
      <c r="BU65" s="36">
        <f t="shared" ref="BU65:DY65" si="225">O65-C65</f>
        <v>8010819.0400000028</v>
      </c>
      <c r="BV65" s="40">
        <f t="shared" si="225"/>
        <v>5424555.8399999999</v>
      </c>
      <c r="BW65" s="40">
        <f t="shared" si="225"/>
        <v>9254098.2600000016</v>
      </c>
      <c r="BX65" s="40">
        <f t="shared" si="225"/>
        <v>9693475.0300000012</v>
      </c>
      <c r="BY65" s="40">
        <f t="shared" si="225"/>
        <v>8571651.6600000001</v>
      </c>
      <c r="BZ65" s="40">
        <f t="shared" si="225"/>
        <v>9341116.8099999987</v>
      </c>
      <c r="CA65" s="40">
        <f t="shared" si="225"/>
        <v>12453204.84</v>
      </c>
      <c r="CB65" s="40">
        <f t="shared" si="225"/>
        <v>6250236.1400000006</v>
      </c>
      <c r="CC65" s="40">
        <f t="shared" si="225"/>
        <v>4747090.0500000007</v>
      </c>
      <c r="CD65" s="40">
        <f t="shared" si="225"/>
        <v>4877439.3999999985</v>
      </c>
      <c r="CE65" s="40">
        <f t="shared" si="225"/>
        <v>4750913.870000001</v>
      </c>
      <c r="CF65" s="40">
        <f t="shared" si="225"/>
        <v>3021969.4099999964</v>
      </c>
      <c r="CG65" s="40">
        <f t="shared" si="225"/>
        <v>760555.05999999866</v>
      </c>
      <c r="CH65" s="40">
        <f t="shared" si="225"/>
        <v>1412385</v>
      </c>
      <c r="CI65" s="40">
        <f t="shared" si="225"/>
        <v>-4583373</v>
      </c>
      <c r="CJ65" s="40">
        <f t="shared" si="225"/>
        <v>-4244052</v>
      </c>
      <c r="CK65" s="40">
        <f t="shared" si="225"/>
        <v>-2690907</v>
      </c>
      <c r="CL65" s="40">
        <f t="shared" si="225"/>
        <v>-5895447</v>
      </c>
      <c r="CM65" s="258">
        <f t="shared" si="225"/>
        <v>-12663564</v>
      </c>
      <c r="CN65" s="258">
        <f t="shared" si="225"/>
        <v>790425</v>
      </c>
      <c r="CO65" s="258">
        <f t="shared" si="225"/>
        <v>-2096851</v>
      </c>
      <c r="CP65" s="258">
        <f t="shared" si="225"/>
        <v>-3710237</v>
      </c>
      <c r="CQ65" s="294">
        <f t="shared" si="225"/>
        <v>363927</v>
      </c>
      <c r="CR65" s="294">
        <f t="shared" si="225"/>
        <v>-2731210</v>
      </c>
      <c r="CS65" s="294">
        <f t="shared" si="225"/>
        <v>2407664</v>
      </c>
      <c r="CT65" s="294">
        <f t="shared" si="225"/>
        <v>-2601772</v>
      </c>
      <c r="CU65" s="294">
        <f t="shared" si="225"/>
        <v>791004</v>
      </c>
      <c r="CV65" s="294">
        <f t="shared" si="225"/>
        <v>405582</v>
      </c>
      <c r="CW65" s="294">
        <f t="shared" si="225"/>
        <v>-286218</v>
      </c>
      <c r="CX65" s="294">
        <f t="shared" si="225"/>
        <v>528473</v>
      </c>
      <c r="CY65" s="294">
        <f t="shared" si="225"/>
        <v>8310244</v>
      </c>
      <c r="CZ65" s="294">
        <f t="shared" si="225"/>
        <v>-166730</v>
      </c>
      <c r="DA65" s="294">
        <f t="shared" si="225"/>
        <v>-2044308</v>
      </c>
      <c r="DB65" s="294">
        <f t="shared" si="225"/>
        <v>7058893</v>
      </c>
      <c r="DC65" s="294">
        <f t="shared" si="225"/>
        <v>11478996</v>
      </c>
      <c r="DD65" s="294">
        <f t="shared" si="225"/>
        <v>11897789</v>
      </c>
      <c r="DE65" s="294">
        <f t="shared" si="225"/>
        <v>9168396</v>
      </c>
      <c r="DF65" s="294">
        <f t="shared" si="225"/>
        <v>14585608</v>
      </c>
      <c r="DG65" s="294">
        <f t="shared" si="225"/>
        <v>11668822</v>
      </c>
      <c r="DH65" s="294">
        <f t="shared" si="225"/>
        <v>8329820</v>
      </c>
      <c r="DI65" s="294">
        <f t="shared" si="225"/>
        <v>2388197</v>
      </c>
      <c r="DJ65" s="294">
        <f t="shared" si="225"/>
        <v>4761883</v>
      </c>
      <c r="DK65" s="294">
        <f t="shared" si="225"/>
        <v>-1834815</v>
      </c>
      <c r="DL65" s="294">
        <f t="shared" si="225"/>
        <v>3771411</v>
      </c>
      <c r="DM65" s="294">
        <f t="shared" si="225"/>
        <v>7156275</v>
      </c>
      <c r="DN65" s="294">
        <f t="shared" si="225"/>
        <v>-3804486</v>
      </c>
      <c r="DO65" s="294">
        <f t="shared" si="225"/>
        <v>-8165744</v>
      </c>
      <c r="DP65" s="294">
        <f t="shared" si="225"/>
        <v>-7011452</v>
      </c>
      <c r="DQ65" s="294">
        <f t="shared" si="225"/>
        <v>-8286598</v>
      </c>
      <c r="DR65" s="294">
        <f t="shared" si="225"/>
        <v>-9172188</v>
      </c>
      <c r="DS65" s="294">
        <f t="shared" si="225"/>
        <v>-7263215</v>
      </c>
      <c r="DT65" s="294">
        <f t="shared" si="225"/>
        <v>-4563421</v>
      </c>
      <c r="DU65" s="294">
        <f t="shared" si="225"/>
        <v>4361353</v>
      </c>
      <c r="DV65" s="294">
        <f t="shared" si="225"/>
        <v>11475785</v>
      </c>
      <c r="DW65" s="294">
        <f t="shared" si="225"/>
        <v>14036073</v>
      </c>
      <c r="DX65" s="294">
        <f t="shared" si="225"/>
        <v>-1000403</v>
      </c>
      <c r="DY65" s="294">
        <f t="shared" si="225"/>
        <v>-752965</v>
      </c>
      <c r="DZ65" s="327"/>
      <c r="EA65" s="61">
        <f>'MONTHLY SUMMARIES'!D45</f>
        <v>28126032</v>
      </c>
    </row>
    <row r="66" spans="1:131" s="34" customFormat="1" x14ac:dyDescent="0.2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3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4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>
        <v>15917485</v>
      </c>
      <c r="BN66" s="281">
        <v>8867666</v>
      </c>
      <c r="BO66" s="281">
        <v>10421059</v>
      </c>
      <c r="BP66" s="281">
        <v>16337558</v>
      </c>
      <c r="BQ66" s="281">
        <v>18333594</v>
      </c>
      <c r="BR66" s="281">
        <v>13378090</v>
      </c>
      <c r="BS66" s="281">
        <v>11148807</v>
      </c>
      <c r="BT66" s="281"/>
      <c r="BU66" s="36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327"/>
      <c r="EA66" s="61">
        <f>GETPIVOTDATA("VALUE",'CSS ESCO pvt'!$I$3,"DATE_FILE",$EA$8,"COMPANY",$EA$6,"TRIM_CAT","Residential-GRID","TRIM_LINE",$A64)</f>
        <v>11148807</v>
      </c>
    </row>
    <row r="67" spans="1:131" s="34" customFormat="1" x14ac:dyDescent="0.2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3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4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>
        <v>15317947</v>
      </c>
      <c r="BN67" s="281">
        <v>17877580</v>
      </c>
      <c r="BO67" s="281">
        <v>20634957</v>
      </c>
      <c r="BP67" s="281">
        <v>29134627</v>
      </c>
      <c r="BQ67" s="281">
        <v>31444012</v>
      </c>
      <c r="BR67" s="281">
        <v>21363040</v>
      </c>
      <c r="BS67" s="281">
        <v>16977225</v>
      </c>
      <c r="BT67" s="281"/>
      <c r="BU67" s="36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327"/>
      <c r="EA67" s="75">
        <f>EA65-EA66</f>
        <v>16977225</v>
      </c>
    </row>
    <row r="68" spans="1:131" s="34" customFormat="1" x14ac:dyDescent="0.25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3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4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>
        <v>9574285</v>
      </c>
      <c r="BN68" s="281">
        <v>8144892</v>
      </c>
      <c r="BO68" s="281">
        <v>8976622</v>
      </c>
      <c r="BP68" s="281">
        <v>11685660</v>
      </c>
      <c r="BQ68" s="281">
        <v>12719549</v>
      </c>
      <c r="BR68" s="281">
        <v>9613470</v>
      </c>
      <c r="BS68" s="281">
        <v>7563318</v>
      </c>
      <c r="BT68" s="281"/>
      <c r="BU68" s="36">
        <f t="shared" ref="BU68:DY68" si="226">O68-C68</f>
        <v>196265.45999999996</v>
      </c>
      <c r="BV68" s="40">
        <f t="shared" si="226"/>
        <v>160392.03000000026</v>
      </c>
      <c r="BW68" s="40">
        <f t="shared" si="226"/>
        <v>662886.86000000034</v>
      </c>
      <c r="BX68" s="40">
        <f t="shared" si="226"/>
        <v>903895.15000000037</v>
      </c>
      <c r="BY68" s="40">
        <f t="shared" si="226"/>
        <v>1246923.2300000004</v>
      </c>
      <c r="BZ68" s="40">
        <f t="shared" si="226"/>
        <v>1219778.2800000003</v>
      </c>
      <c r="CA68" s="40">
        <f t="shared" si="226"/>
        <v>834992.54</v>
      </c>
      <c r="CB68" s="40">
        <f t="shared" si="226"/>
        <v>120460.59999999963</v>
      </c>
      <c r="CC68" s="40">
        <f t="shared" si="226"/>
        <v>388097.08999999985</v>
      </c>
      <c r="CD68" s="40">
        <f t="shared" si="226"/>
        <v>556634.90000000037</v>
      </c>
      <c r="CE68" s="40">
        <f t="shared" si="226"/>
        <v>611913.53000000026</v>
      </c>
      <c r="CF68" s="40">
        <f t="shared" si="226"/>
        <v>882446.76999999955</v>
      </c>
      <c r="CG68" s="40">
        <f t="shared" si="226"/>
        <v>1584951.9000000004</v>
      </c>
      <c r="CH68" s="40">
        <f t="shared" si="226"/>
        <v>929278</v>
      </c>
      <c r="CI68" s="40">
        <f t="shared" si="226"/>
        <v>467654</v>
      </c>
      <c r="CJ68" s="40">
        <f t="shared" si="226"/>
        <v>600723</v>
      </c>
      <c r="CK68" s="40">
        <f t="shared" si="226"/>
        <v>575961</v>
      </c>
      <c r="CL68" s="40">
        <f t="shared" si="226"/>
        <v>484726</v>
      </c>
      <c r="CM68" s="258">
        <f t="shared" si="226"/>
        <v>-463936</v>
      </c>
      <c r="CN68" s="258">
        <f t="shared" si="226"/>
        <v>1130184</v>
      </c>
      <c r="CO68" s="258">
        <f t="shared" si="226"/>
        <v>-774220</v>
      </c>
      <c r="CP68" s="258">
        <f t="shared" si="226"/>
        <v>-109655</v>
      </c>
      <c r="CQ68" s="294">
        <f t="shared" si="226"/>
        <v>382691</v>
      </c>
      <c r="CR68" s="294">
        <f t="shared" si="226"/>
        <v>-1202794</v>
      </c>
      <c r="CS68" s="294">
        <f t="shared" si="226"/>
        <v>185590</v>
      </c>
      <c r="CT68" s="294">
        <f t="shared" si="226"/>
        <v>466104</v>
      </c>
      <c r="CU68" s="294">
        <f t="shared" si="226"/>
        <v>708818</v>
      </c>
      <c r="CV68" s="294">
        <f t="shared" si="226"/>
        <v>511776</v>
      </c>
      <c r="CW68" s="294">
        <f t="shared" si="226"/>
        <v>-312677</v>
      </c>
      <c r="CX68" s="294">
        <f t="shared" si="226"/>
        <v>70459</v>
      </c>
      <c r="CY68" s="294">
        <f t="shared" si="226"/>
        <v>2281666</v>
      </c>
      <c r="CZ68" s="294">
        <f t="shared" si="226"/>
        <v>1055845</v>
      </c>
      <c r="DA68" s="294">
        <f t="shared" si="226"/>
        <v>1448802</v>
      </c>
      <c r="DB68" s="294">
        <f t="shared" si="226"/>
        <v>2082757</v>
      </c>
      <c r="DC68" s="294">
        <f t="shared" si="226"/>
        <v>5579610</v>
      </c>
      <c r="DD68" s="294">
        <f t="shared" si="226"/>
        <v>6432433</v>
      </c>
      <c r="DE68" s="294">
        <f t="shared" si="226"/>
        <v>5841680</v>
      </c>
      <c r="DF68" s="294">
        <f t="shared" si="226"/>
        <v>5222837</v>
      </c>
      <c r="DG68" s="294">
        <f t="shared" si="226"/>
        <v>4970409</v>
      </c>
      <c r="DH68" s="294">
        <f t="shared" si="226"/>
        <v>3206220</v>
      </c>
      <c r="DI68" s="294">
        <f t="shared" si="226"/>
        <v>2014722</v>
      </c>
      <c r="DJ68" s="294">
        <f t="shared" si="226"/>
        <v>1950705</v>
      </c>
      <c r="DK68" s="294">
        <f t="shared" si="226"/>
        <v>622463</v>
      </c>
      <c r="DL68" s="294">
        <f t="shared" si="226"/>
        <v>1838800</v>
      </c>
      <c r="DM68" s="294">
        <f t="shared" si="226"/>
        <v>2078643</v>
      </c>
      <c r="DN68" s="294">
        <f t="shared" si="226"/>
        <v>357026</v>
      </c>
      <c r="DO68" s="294">
        <f t="shared" si="226"/>
        <v>-2499725</v>
      </c>
      <c r="DP68" s="294">
        <f t="shared" si="226"/>
        <v>-1973932</v>
      </c>
      <c r="DQ68" s="294">
        <f t="shared" si="226"/>
        <v>-2875493</v>
      </c>
      <c r="DR68" s="294">
        <f t="shared" si="226"/>
        <v>-2430689</v>
      </c>
      <c r="DS68" s="294">
        <f t="shared" si="226"/>
        <v>-2626299</v>
      </c>
      <c r="DT68" s="294">
        <f t="shared" si="226"/>
        <v>-1365703</v>
      </c>
      <c r="DU68" s="294">
        <f t="shared" si="226"/>
        <v>940949</v>
      </c>
      <c r="DV68" s="294">
        <f t="shared" si="226"/>
        <v>2456244</v>
      </c>
      <c r="DW68" s="294">
        <f t="shared" si="226"/>
        <v>3027283</v>
      </c>
      <c r="DX68" s="294">
        <f t="shared" si="226"/>
        <v>-78796</v>
      </c>
      <c r="DY68" s="294">
        <f t="shared" si="226"/>
        <v>-155326</v>
      </c>
      <c r="DZ68" s="327"/>
      <c r="EA68" s="61">
        <f>'MONTHLY SUMMARIES'!D46</f>
        <v>7563318</v>
      </c>
    </row>
    <row r="69" spans="1:131" s="34" customFormat="1" x14ac:dyDescent="0.2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2037948.38</v>
      </c>
      <c r="X69" s="38">
        <f>X68-X70</f>
        <v>2480575.34</v>
      </c>
      <c r="Y69" s="208">
        <f>Y68-Y70</f>
        <v>3009943.28</v>
      </c>
      <c r="Z69" s="208">
        <v>3897669.3</v>
      </c>
      <c r="AA69" s="208">
        <v>3766507.66</v>
      </c>
      <c r="AB69" s="208">
        <v>3612447.72</v>
      </c>
      <c r="AC69" s="208">
        <v>3052886.64</v>
      </c>
      <c r="AD69" s="208">
        <v>2661748.25</v>
      </c>
      <c r="AE69" s="208">
        <v>2725413.42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3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4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>
        <v>4926113</v>
      </c>
      <c r="BN69" s="281">
        <v>3252548</v>
      </c>
      <c r="BO69" s="281">
        <v>3651073</v>
      </c>
      <c r="BP69" s="281">
        <v>4752672</v>
      </c>
      <c r="BQ69" s="281">
        <v>5200812</v>
      </c>
      <c r="BR69" s="281">
        <v>3853517</v>
      </c>
      <c r="BS69" s="281">
        <v>3017285</v>
      </c>
      <c r="BT69" s="281"/>
      <c r="BU69" s="36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327"/>
      <c r="EA69" s="61">
        <f>GETPIVOTDATA("VALUE",'CSS ESCO pvt'!$I$3,"DATE_FILE",$EA$8,"COMPANY",$EA$6,"TRIM_CAT","Low Income Residential-GRID","TRIM_LINE",$A64)</f>
        <v>3017285</v>
      </c>
    </row>
    <row r="70" spans="1:131" s="34" customFormat="1" x14ac:dyDescent="0.2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</v>
      </c>
      <c r="X70" s="38">
        <v>3108260.66</v>
      </c>
      <c r="Y70" s="208">
        <v>3602645.72</v>
      </c>
      <c r="Z70" s="208">
        <v>4476852.7</v>
      </c>
      <c r="AA70" s="208">
        <v>4458561.34</v>
      </c>
      <c r="AB70" s="208">
        <v>4147812.28</v>
      </c>
      <c r="AC70" s="208">
        <v>3468470.36</v>
      </c>
      <c r="AD70" s="208">
        <v>3130850.75</v>
      </c>
      <c r="AE70" s="208">
        <v>3608214.58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3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4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>
        <v>4648172</v>
      </c>
      <c r="BN70" s="281">
        <v>4892344</v>
      </c>
      <c r="BO70" s="281">
        <v>5325549</v>
      </c>
      <c r="BP70" s="281">
        <v>6932988</v>
      </c>
      <c r="BQ70" s="281">
        <v>7518737</v>
      </c>
      <c r="BR70" s="281">
        <v>5759953</v>
      </c>
      <c r="BS70" s="281">
        <v>4546033</v>
      </c>
      <c r="BT70" s="281"/>
      <c r="BU70" s="36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327"/>
      <c r="EA70" s="75">
        <f>EA68-EA69</f>
        <v>4546033</v>
      </c>
    </row>
    <row r="71" spans="1:131" s="34" customFormat="1" x14ac:dyDescent="0.25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3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4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>
        <v>7488216</v>
      </c>
      <c r="BN71" s="281">
        <v>6351502</v>
      </c>
      <c r="BO71" s="281">
        <v>6931268</v>
      </c>
      <c r="BP71" s="281">
        <v>8416903</v>
      </c>
      <c r="BQ71" s="281">
        <v>9471664</v>
      </c>
      <c r="BR71" s="281">
        <v>7297356</v>
      </c>
      <c r="BS71" s="281">
        <v>7336718</v>
      </c>
      <c r="BT71" s="281"/>
      <c r="BU71" s="36">
        <f t="shared" ref="BU71:CD73" si="227">O71-C71</f>
        <v>932287.71999999974</v>
      </c>
      <c r="BV71" s="40">
        <f t="shared" si="227"/>
        <v>2576572.2300000004</v>
      </c>
      <c r="BW71" s="40">
        <f t="shared" si="227"/>
        <v>1704197.4900000002</v>
      </c>
      <c r="BX71" s="40">
        <f t="shared" si="227"/>
        <v>1736725.2400000002</v>
      </c>
      <c r="BY71" s="40">
        <f t="shared" si="227"/>
        <v>947985.79999999981</v>
      </c>
      <c r="BZ71" s="40">
        <f t="shared" si="227"/>
        <v>915628.54</v>
      </c>
      <c r="CA71" s="40">
        <f t="shared" si="227"/>
        <v>423841.50999999978</v>
      </c>
      <c r="CB71" s="40">
        <f t="shared" si="227"/>
        <v>273473.30999999959</v>
      </c>
      <c r="CC71" s="40">
        <f t="shared" si="227"/>
        <v>682808.15000000037</v>
      </c>
      <c r="CD71" s="40">
        <f t="shared" si="227"/>
        <v>415775.91999999993</v>
      </c>
      <c r="CE71" s="40">
        <f t="shared" ref="CE71:CN73" si="228">Y71-M71</f>
        <v>1126080.7400000002</v>
      </c>
      <c r="CF71" s="40">
        <f t="shared" si="228"/>
        <v>1033836.0899999999</v>
      </c>
      <c r="CG71" s="40">
        <f t="shared" si="228"/>
        <v>-700185.91000000015</v>
      </c>
      <c r="CH71" s="40">
        <f t="shared" si="228"/>
        <v>-2201967</v>
      </c>
      <c r="CI71" s="40">
        <f t="shared" si="228"/>
        <v>-829916</v>
      </c>
      <c r="CJ71" s="40">
        <f t="shared" si="228"/>
        <v>-12638</v>
      </c>
      <c r="CK71" s="40">
        <f t="shared" si="228"/>
        <v>428557</v>
      </c>
      <c r="CL71" s="40">
        <f t="shared" si="228"/>
        <v>46597</v>
      </c>
      <c r="CM71" s="258">
        <f t="shared" si="228"/>
        <v>582781</v>
      </c>
      <c r="CN71" s="258">
        <f t="shared" si="228"/>
        <v>2312281</v>
      </c>
      <c r="CO71" s="258">
        <f t="shared" ref="CO71:CX73" si="229">AI71-W71</f>
        <v>1318341</v>
      </c>
      <c r="CP71" s="258">
        <f t="shared" si="229"/>
        <v>699289</v>
      </c>
      <c r="CQ71" s="294">
        <f t="shared" si="229"/>
        <v>2941571</v>
      </c>
      <c r="CR71" s="294">
        <f t="shared" si="229"/>
        <v>1452567</v>
      </c>
      <c r="CS71" s="294">
        <f t="shared" si="229"/>
        <v>2203749</v>
      </c>
      <c r="CT71" s="294">
        <f t="shared" si="229"/>
        <v>261134</v>
      </c>
      <c r="CU71" s="294">
        <f t="shared" si="229"/>
        <v>875248</v>
      </c>
      <c r="CV71" s="294">
        <f t="shared" si="229"/>
        <v>406977</v>
      </c>
      <c r="CW71" s="294">
        <f t="shared" si="229"/>
        <v>160640</v>
      </c>
      <c r="CX71" s="294">
        <f t="shared" si="229"/>
        <v>576347</v>
      </c>
      <c r="CY71" s="294">
        <f t="shared" ref="CY71:DH73" si="230">AS71-AG71</f>
        <v>1435589</v>
      </c>
      <c r="CZ71" s="294">
        <f t="shared" si="230"/>
        <v>-283327</v>
      </c>
      <c r="DA71" s="294">
        <f t="shared" si="230"/>
        <v>-1219104</v>
      </c>
      <c r="DB71" s="294">
        <f t="shared" si="230"/>
        <v>778595</v>
      </c>
      <c r="DC71" s="294">
        <f t="shared" si="230"/>
        <v>-1070714</v>
      </c>
      <c r="DD71" s="294">
        <f t="shared" si="230"/>
        <v>400353</v>
      </c>
      <c r="DE71" s="294">
        <f t="shared" si="230"/>
        <v>923064</v>
      </c>
      <c r="DF71" s="294">
        <f t="shared" si="230"/>
        <v>2328171</v>
      </c>
      <c r="DG71" s="294">
        <f t="shared" si="230"/>
        <v>1864851</v>
      </c>
      <c r="DH71" s="294">
        <f t="shared" si="230"/>
        <v>1628437</v>
      </c>
      <c r="DI71" s="294">
        <f t="shared" ref="DI71:DY73" si="231">BC71-AQ71</f>
        <v>426926</v>
      </c>
      <c r="DJ71" s="294">
        <f t="shared" si="231"/>
        <v>567115</v>
      </c>
      <c r="DK71" s="294">
        <f t="shared" si="231"/>
        <v>-542760</v>
      </c>
      <c r="DL71" s="294">
        <f t="shared" si="231"/>
        <v>27683</v>
      </c>
      <c r="DM71" s="294">
        <f t="shared" si="231"/>
        <v>1178072</v>
      </c>
      <c r="DN71" s="294">
        <f t="shared" si="231"/>
        <v>-494755</v>
      </c>
      <c r="DO71" s="294">
        <f t="shared" si="231"/>
        <v>-1099274</v>
      </c>
      <c r="DP71" s="294">
        <f t="shared" si="231"/>
        <v>-672893</v>
      </c>
      <c r="DQ71" s="294">
        <f t="shared" si="231"/>
        <v>-615750</v>
      </c>
      <c r="DR71" s="294">
        <f t="shared" si="231"/>
        <v>-184711</v>
      </c>
      <c r="DS71" s="294">
        <f t="shared" si="231"/>
        <v>-531728</v>
      </c>
      <c r="DT71" s="294">
        <f t="shared" si="231"/>
        <v>-893349</v>
      </c>
      <c r="DU71" s="294">
        <f t="shared" si="231"/>
        <v>932652</v>
      </c>
      <c r="DV71" s="294">
        <f t="shared" si="231"/>
        <v>1714566</v>
      </c>
      <c r="DW71" s="294">
        <f t="shared" si="231"/>
        <v>2653610</v>
      </c>
      <c r="DX71" s="294">
        <f t="shared" si="231"/>
        <v>479302</v>
      </c>
      <c r="DY71" s="294">
        <f t="shared" si="231"/>
        <v>953197</v>
      </c>
      <c r="DZ71" s="327"/>
      <c r="EA71" s="61">
        <f>'MONTHLY SUMMARIES'!D47</f>
        <v>7336718</v>
      </c>
    </row>
    <row r="72" spans="1:131" s="34" customFormat="1" x14ac:dyDescent="0.25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3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4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>
        <v>5127331</v>
      </c>
      <c r="BN72" s="281">
        <v>4660026</v>
      </c>
      <c r="BO72" s="281">
        <v>5030965</v>
      </c>
      <c r="BP72" s="281">
        <v>6047749</v>
      </c>
      <c r="BQ72" s="281">
        <v>6784335</v>
      </c>
      <c r="BR72" s="281">
        <v>5284124</v>
      </c>
      <c r="BS72" s="281">
        <v>6040251</v>
      </c>
      <c r="BT72" s="281"/>
      <c r="BU72" s="36">
        <f t="shared" si="227"/>
        <v>1005061.8099999996</v>
      </c>
      <c r="BV72" s="40">
        <f t="shared" si="227"/>
        <v>3004831.0300000003</v>
      </c>
      <c r="BW72" s="40">
        <f t="shared" si="227"/>
        <v>2589953.54</v>
      </c>
      <c r="BX72" s="40">
        <f t="shared" si="227"/>
        <v>1746017.15</v>
      </c>
      <c r="BY72" s="40">
        <f t="shared" si="227"/>
        <v>671707.89000000013</v>
      </c>
      <c r="BZ72" s="40">
        <f t="shared" si="227"/>
        <v>1084724.33</v>
      </c>
      <c r="CA72" s="40">
        <f t="shared" si="227"/>
        <v>1068354.81</v>
      </c>
      <c r="CB72" s="40">
        <f t="shared" si="227"/>
        <v>741307.41999999993</v>
      </c>
      <c r="CC72" s="40">
        <f t="shared" si="227"/>
        <v>768095.96</v>
      </c>
      <c r="CD72" s="40">
        <f t="shared" si="227"/>
        <v>423782.18999999994</v>
      </c>
      <c r="CE72" s="40">
        <f t="shared" si="228"/>
        <v>1526029.4300000002</v>
      </c>
      <c r="CF72" s="40">
        <f t="shared" si="228"/>
        <v>1744228.6900000004</v>
      </c>
      <c r="CG72" s="40">
        <f t="shared" si="228"/>
        <v>151158.5700000003</v>
      </c>
      <c r="CH72" s="40">
        <f t="shared" si="228"/>
        <v>-3002166</v>
      </c>
      <c r="CI72" s="40">
        <f t="shared" si="228"/>
        <v>-1382643</v>
      </c>
      <c r="CJ72" s="40">
        <f t="shared" si="228"/>
        <v>-103552</v>
      </c>
      <c r="CK72" s="40">
        <f t="shared" si="228"/>
        <v>1082795</v>
      </c>
      <c r="CL72" s="40">
        <f t="shared" si="228"/>
        <v>-347952</v>
      </c>
      <c r="CM72" s="258">
        <f t="shared" si="228"/>
        <v>-114517</v>
      </c>
      <c r="CN72" s="258">
        <f t="shared" si="228"/>
        <v>3020539</v>
      </c>
      <c r="CO72" s="258">
        <f t="shared" si="229"/>
        <v>2701098</v>
      </c>
      <c r="CP72" s="258">
        <f t="shared" si="229"/>
        <v>1493864</v>
      </c>
      <c r="CQ72" s="294">
        <f t="shared" si="229"/>
        <v>2620206</v>
      </c>
      <c r="CR72" s="294">
        <f t="shared" si="229"/>
        <v>848099</v>
      </c>
      <c r="CS72" s="294">
        <f t="shared" si="229"/>
        <v>1628400</v>
      </c>
      <c r="CT72" s="294">
        <f t="shared" si="229"/>
        <v>760361</v>
      </c>
      <c r="CU72" s="294">
        <f t="shared" si="229"/>
        <v>999751</v>
      </c>
      <c r="CV72" s="294">
        <f t="shared" si="229"/>
        <v>39930</v>
      </c>
      <c r="CW72" s="294">
        <f t="shared" si="229"/>
        <v>-150053</v>
      </c>
      <c r="CX72" s="294">
        <f t="shared" si="229"/>
        <v>739642</v>
      </c>
      <c r="CY72" s="294">
        <f t="shared" si="230"/>
        <v>1421000</v>
      </c>
      <c r="CZ72" s="294">
        <f t="shared" si="230"/>
        <v>-567269</v>
      </c>
      <c r="DA72" s="294">
        <f t="shared" si="230"/>
        <v>-683252</v>
      </c>
      <c r="DB72" s="294">
        <f t="shared" si="230"/>
        <v>-394641</v>
      </c>
      <c r="DC72" s="294">
        <f t="shared" si="230"/>
        <v>-2445085</v>
      </c>
      <c r="DD72" s="294">
        <f t="shared" si="230"/>
        <v>-1058000</v>
      </c>
      <c r="DE72" s="294">
        <f t="shared" si="230"/>
        <v>-314145</v>
      </c>
      <c r="DF72" s="294">
        <f t="shared" si="230"/>
        <v>899922</v>
      </c>
      <c r="DG72" s="294">
        <f t="shared" si="230"/>
        <v>1953706</v>
      </c>
      <c r="DH72" s="294">
        <f t="shared" si="230"/>
        <v>1228850</v>
      </c>
      <c r="DI72" s="294">
        <f t="shared" si="231"/>
        <v>621283</v>
      </c>
      <c r="DJ72" s="294">
        <f t="shared" si="231"/>
        <v>733479</v>
      </c>
      <c r="DK72" s="294">
        <f t="shared" si="231"/>
        <v>-305966</v>
      </c>
      <c r="DL72" s="294">
        <f t="shared" si="231"/>
        <v>-1043859</v>
      </c>
      <c r="DM72" s="294">
        <f t="shared" si="231"/>
        <v>-136436</v>
      </c>
      <c r="DN72" s="294">
        <f t="shared" si="231"/>
        <v>-154925</v>
      </c>
      <c r="DO72" s="294">
        <f t="shared" si="231"/>
        <v>376794</v>
      </c>
      <c r="DP72" s="294">
        <f t="shared" si="231"/>
        <v>990028</v>
      </c>
      <c r="DQ72" s="294">
        <f t="shared" si="231"/>
        <v>1021555</v>
      </c>
      <c r="DR72" s="294">
        <f t="shared" si="231"/>
        <v>-220859</v>
      </c>
      <c r="DS72" s="294">
        <f t="shared" si="231"/>
        <v>-1998251</v>
      </c>
      <c r="DT72" s="294">
        <f t="shared" si="231"/>
        <v>-1327019</v>
      </c>
      <c r="DU72" s="294">
        <f t="shared" si="231"/>
        <v>-604690</v>
      </c>
      <c r="DV72" s="294">
        <f t="shared" si="231"/>
        <v>162857</v>
      </c>
      <c r="DW72" s="294">
        <f t="shared" si="231"/>
        <v>944552</v>
      </c>
      <c r="DX72" s="294">
        <f t="shared" si="231"/>
        <v>-555659</v>
      </c>
      <c r="DY72" s="294">
        <f t="shared" si="231"/>
        <v>-307978</v>
      </c>
      <c r="DZ72" s="327"/>
      <c r="EA72" s="61">
        <f>'MONTHLY SUMMARIES'!D48</f>
        <v>6040251</v>
      </c>
    </row>
    <row r="73" spans="1:131" s="34" customFormat="1" x14ac:dyDescent="0.25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3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4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>
        <v>7689338</v>
      </c>
      <c r="BN73" s="281">
        <v>10456347</v>
      </c>
      <c r="BO73" s="281">
        <v>9106698</v>
      </c>
      <c r="BP73" s="281">
        <v>10101478</v>
      </c>
      <c r="BQ73" s="281">
        <v>9834352</v>
      </c>
      <c r="BR73" s="281">
        <v>9422304</v>
      </c>
      <c r="BS73" s="281">
        <v>9391219</v>
      </c>
      <c r="BT73" s="281"/>
      <c r="BU73" s="36">
        <f t="shared" si="227"/>
        <v>1231592.67</v>
      </c>
      <c r="BV73" s="40">
        <f t="shared" si="227"/>
        <v>1642116.8399999999</v>
      </c>
      <c r="BW73" s="40">
        <f t="shared" si="227"/>
        <v>3056370.7800000003</v>
      </c>
      <c r="BX73" s="40">
        <f t="shared" si="227"/>
        <v>3119447.61</v>
      </c>
      <c r="BY73" s="40">
        <f t="shared" si="227"/>
        <v>1106733.3499999996</v>
      </c>
      <c r="BZ73" s="40">
        <f t="shared" si="227"/>
        <v>2681678.58</v>
      </c>
      <c r="CA73" s="40">
        <f t="shared" si="227"/>
        <v>1286897.3700000001</v>
      </c>
      <c r="CB73" s="40">
        <f t="shared" si="227"/>
        <v>2185823.4300000002</v>
      </c>
      <c r="CC73" s="40">
        <f t="shared" si="227"/>
        <v>2112725.6100000003</v>
      </c>
      <c r="CD73" s="40">
        <f t="shared" si="227"/>
        <v>1511152.6600000001</v>
      </c>
      <c r="CE73" s="40">
        <f t="shared" si="228"/>
        <v>2210783.9800000004</v>
      </c>
      <c r="CF73" s="40">
        <f t="shared" si="228"/>
        <v>3407973.1900000004</v>
      </c>
      <c r="CG73" s="40">
        <f t="shared" si="228"/>
        <v>-1800792.9000000004</v>
      </c>
      <c r="CH73" s="40">
        <f t="shared" si="228"/>
        <v>-802241</v>
      </c>
      <c r="CI73" s="40">
        <f t="shared" si="228"/>
        <v>-2622223</v>
      </c>
      <c r="CJ73" s="40">
        <f t="shared" si="228"/>
        <v>-502166</v>
      </c>
      <c r="CK73" s="40">
        <f t="shared" si="228"/>
        <v>2183347</v>
      </c>
      <c r="CL73" s="40">
        <f t="shared" si="228"/>
        <v>-1135368</v>
      </c>
      <c r="CM73" s="258">
        <f t="shared" si="228"/>
        <v>452318</v>
      </c>
      <c r="CN73" s="258">
        <f t="shared" si="228"/>
        <v>7843404</v>
      </c>
      <c r="CO73" s="258">
        <f t="shared" si="229"/>
        <v>6317415</v>
      </c>
      <c r="CP73" s="258">
        <f t="shared" si="229"/>
        <v>2820113</v>
      </c>
      <c r="CQ73" s="294">
        <f t="shared" si="229"/>
        <v>6248204</v>
      </c>
      <c r="CR73" s="294">
        <f t="shared" si="229"/>
        <v>4068791</v>
      </c>
      <c r="CS73" s="294">
        <f t="shared" si="229"/>
        <v>6170983</v>
      </c>
      <c r="CT73" s="294">
        <f t="shared" si="229"/>
        <v>1346204</v>
      </c>
      <c r="CU73" s="294">
        <f t="shared" si="229"/>
        <v>1270538</v>
      </c>
      <c r="CV73" s="294">
        <f t="shared" si="229"/>
        <v>499921</v>
      </c>
      <c r="CW73" s="294">
        <f t="shared" si="229"/>
        <v>569898</v>
      </c>
      <c r="CX73" s="294">
        <f t="shared" si="229"/>
        <v>1106926</v>
      </c>
      <c r="CY73" s="294">
        <f t="shared" si="230"/>
        <v>2490948</v>
      </c>
      <c r="CZ73" s="294">
        <f t="shared" si="230"/>
        <v>-2950562</v>
      </c>
      <c r="DA73" s="294">
        <f t="shared" si="230"/>
        <v>-4724615</v>
      </c>
      <c r="DB73" s="294">
        <f t="shared" si="230"/>
        <v>2979694</v>
      </c>
      <c r="DC73" s="294">
        <f t="shared" si="230"/>
        <v>-3777454</v>
      </c>
      <c r="DD73" s="294">
        <f t="shared" si="230"/>
        <v>-2931426</v>
      </c>
      <c r="DE73" s="294">
        <f t="shared" si="230"/>
        <v>-1870677</v>
      </c>
      <c r="DF73" s="294">
        <f t="shared" si="230"/>
        <v>1305084</v>
      </c>
      <c r="DG73" s="294">
        <f t="shared" si="230"/>
        <v>2163275</v>
      </c>
      <c r="DH73" s="294">
        <f t="shared" si="230"/>
        <v>3201896</v>
      </c>
      <c r="DI73" s="294">
        <f t="shared" si="231"/>
        <v>410381</v>
      </c>
      <c r="DJ73" s="294">
        <f t="shared" si="231"/>
        <v>2043507</v>
      </c>
      <c r="DK73" s="294">
        <f t="shared" si="231"/>
        <v>913829</v>
      </c>
      <c r="DL73" s="294">
        <f t="shared" si="231"/>
        <v>-698435</v>
      </c>
      <c r="DM73" s="294">
        <f t="shared" si="231"/>
        <v>-41487</v>
      </c>
      <c r="DN73" s="294">
        <f t="shared" si="231"/>
        <v>-2946351</v>
      </c>
      <c r="DO73" s="294">
        <f t="shared" si="231"/>
        <v>-2543978</v>
      </c>
      <c r="DP73" s="294">
        <f t="shared" si="231"/>
        <v>-711013</v>
      </c>
      <c r="DQ73" s="294">
        <f t="shared" si="231"/>
        <v>-1276817</v>
      </c>
      <c r="DR73" s="294">
        <f t="shared" si="231"/>
        <v>-278685</v>
      </c>
      <c r="DS73" s="294">
        <f t="shared" si="231"/>
        <v>-1228569</v>
      </c>
      <c r="DT73" s="294">
        <f t="shared" si="231"/>
        <v>469298</v>
      </c>
      <c r="DU73" s="294">
        <f t="shared" si="231"/>
        <v>118706</v>
      </c>
      <c r="DV73" s="294">
        <f t="shared" si="231"/>
        <v>538503</v>
      </c>
      <c r="DW73" s="294">
        <f t="shared" si="231"/>
        <v>-628732</v>
      </c>
      <c r="DX73" s="294">
        <f t="shared" si="231"/>
        <v>-1040780</v>
      </c>
      <c r="DY73" s="294">
        <f t="shared" si="231"/>
        <v>-152132</v>
      </c>
      <c r="DZ73" s="327"/>
      <c r="EA73" s="61">
        <f>'MONTHLY SUMMARIES'!D49</f>
        <v>9391219</v>
      </c>
    </row>
    <row r="74" spans="1:131" s="127" customFormat="1" x14ac:dyDescent="0.25">
      <c r="A74" s="144"/>
      <c r="B74" s="35" t="s">
        <v>148</v>
      </c>
      <c r="C74" s="137">
        <f t="shared" ref="C74:Q74" si="232">SUM(C65:C73)</f>
        <v>47453988.579999998</v>
      </c>
      <c r="D74" s="138">
        <f t="shared" si="232"/>
        <v>48912663.030000001</v>
      </c>
      <c r="E74" s="138">
        <f t="shared" si="232"/>
        <v>39179236.07</v>
      </c>
      <c r="F74" s="138">
        <f t="shared" si="232"/>
        <v>31640922.82</v>
      </c>
      <c r="G74" s="138">
        <f t="shared" si="232"/>
        <v>35384745.07</v>
      </c>
      <c r="H74" s="138">
        <f t="shared" si="232"/>
        <v>43902001.460000001</v>
      </c>
      <c r="I74" s="138">
        <f t="shared" si="232"/>
        <v>49902148.93</v>
      </c>
      <c r="J74" s="138">
        <f t="shared" si="232"/>
        <v>42903029.099999994</v>
      </c>
      <c r="K74" s="138">
        <f t="shared" si="232"/>
        <v>39695552.140000001</v>
      </c>
      <c r="L74" s="139">
        <f t="shared" si="232"/>
        <v>41578683.930000007</v>
      </c>
      <c r="M74" s="138">
        <f t="shared" si="232"/>
        <v>47071745.450000003</v>
      </c>
      <c r="N74" s="138">
        <f t="shared" si="232"/>
        <v>57244022.850000009</v>
      </c>
      <c r="O74" s="138">
        <f t="shared" si="232"/>
        <v>58830015.280000001</v>
      </c>
      <c r="P74" s="138">
        <f t="shared" si="232"/>
        <v>61721131</v>
      </c>
      <c r="Q74" s="138">
        <f t="shared" si="232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ref="X74:AA74" si="233">SUM(X65+X68+X71+X72+X73)</f>
        <v>49363469</v>
      </c>
      <c r="Y74" s="187">
        <f t="shared" si="233"/>
        <v>57297467</v>
      </c>
      <c r="Z74" s="187">
        <v>67334477</v>
      </c>
      <c r="AA74" s="187">
        <f t="shared" si="233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4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5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>
        <v>61114602</v>
      </c>
      <c r="BN74" s="282">
        <v>56358013</v>
      </c>
      <c r="BO74" s="282">
        <v>61101569</v>
      </c>
      <c r="BP74" s="282">
        <v>81723975</v>
      </c>
      <c r="BQ74" s="282">
        <v>88587506</v>
      </c>
      <c r="BR74" s="282">
        <v>66358384</v>
      </c>
      <c r="BS74" s="282">
        <v>58457538</v>
      </c>
      <c r="BT74" s="282"/>
      <c r="BU74" s="137">
        <f>SUM(BU65:BU73)</f>
        <v>11376026.700000001</v>
      </c>
      <c r="BV74" s="140">
        <f t="shared" ref="BV74:BX74" si="234">SUM(BV65:BV73)</f>
        <v>12808467.970000001</v>
      </c>
      <c r="BW74" s="140">
        <f t="shared" si="234"/>
        <v>17267506.930000003</v>
      </c>
      <c r="BX74" s="140">
        <f t="shared" si="234"/>
        <v>17199560.180000003</v>
      </c>
      <c r="BY74" s="140">
        <f t="shared" ref="BY74:BZ74" si="235">SUM(BY65:BY73)</f>
        <v>12545001.930000002</v>
      </c>
      <c r="BZ74" s="140">
        <f t="shared" si="235"/>
        <v>15242926.539999999</v>
      </c>
      <c r="CA74" s="140">
        <f t="shared" ref="CA74:CB74" si="236">SUM(CA65:CA73)</f>
        <v>16067291.07</v>
      </c>
      <c r="CB74" s="140">
        <f t="shared" si="236"/>
        <v>9571300.9000000004</v>
      </c>
      <c r="CC74" s="140">
        <f t="shared" ref="CC74:CD74" si="237">SUM(CC65:CC73)</f>
        <v>8698816.8600000013</v>
      </c>
      <c r="CD74" s="140">
        <f t="shared" si="237"/>
        <v>7784785.0699999984</v>
      </c>
      <c r="CE74" s="140">
        <f t="shared" ref="CE74:CF74" si="238">SUM(CE65:CE73)</f>
        <v>10225721.550000003</v>
      </c>
      <c r="CF74" s="140">
        <f t="shared" si="238"/>
        <v>10090454.149999997</v>
      </c>
      <c r="CG74" s="140">
        <f t="shared" ref="CG74:CH74" si="239">SUM(CG65:CG73)</f>
        <v>-4313.2800000011921</v>
      </c>
      <c r="CH74" s="140">
        <f t="shared" si="239"/>
        <v>-3664711</v>
      </c>
      <c r="CI74" s="140">
        <f t="shared" ref="CI74:CJ74" si="240">SUM(CI65:CI73)</f>
        <v>-8950501</v>
      </c>
      <c r="CJ74" s="140">
        <f t="shared" si="240"/>
        <v>-4261685</v>
      </c>
      <c r="CK74" s="140">
        <f t="shared" ref="CK74:CL74" si="241">SUM(CK65:CK73)</f>
        <v>1579753</v>
      </c>
      <c r="CL74" s="140">
        <f t="shared" si="241"/>
        <v>-6847444</v>
      </c>
      <c r="CM74" s="259">
        <f t="shared" ref="CM74:CN74" si="242">SUM(CM65:CM73)</f>
        <v>-12206918</v>
      </c>
      <c r="CN74" s="259">
        <f t="shared" si="242"/>
        <v>15096833</v>
      </c>
      <c r="CO74" s="259">
        <f t="shared" ref="CO74:CQ74" si="243">SUM(CO65:CO73)</f>
        <v>7465783</v>
      </c>
      <c r="CP74" s="259">
        <f t="shared" si="243"/>
        <v>1193374</v>
      </c>
      <c r="CQ74" s="295">
        <f t="shared" si="243"/>
        <v>12556599</v>
      </c>
      <c r="CR74" s="295">
        <f t="shared" ref="CR74:CS74" si="244">SUM(CR65:CR73)</f>
        <v>2435453</v>
      </c>
      <c r="CS74" s="295">
        <f t="shared" si="244"/>
        <v>12596386</v>
      </c>
      <c r="CT74" s="295">
        <f t="shared" ref="CT74:CU74" si="245">SUM(CT65:CT73)</f>
        <v>232031</v>
      </c>
      <c r="CU74" s="295">
        <f t="shared" si="245"/>
        <v>4645359</v>
      </c>
      <c r="CV74" s="295">
        <f t="shared" ref="CV74" si="246">SUM(CV65:CV73)</f>
        <v>1864186</v>
      </c>
      <c r="CW74" s="295">
        <f t="shared" ref="CW74" si="247">SUM(CW65:CW73)</f>
        <v>-18410</v>
      </c>
      <c r="CX74" s="295">
        <f t="shared" ref="CX74" si="248">SUM(CX65:CX73)</f>
        <v>3021847</v>
      </c>
      <c r="CY74" s="295">
        <f t="shared" ref="CY74" si="249">SUM(CY65:CY73)</f>
        <v>15939447</v>
      </c>
      <c r="CZ74" s="295">
        <f t="shared" ref="CZ74" si="250">SUM(CZ65:CZ73)</f>
        <v>-2912043</v>
      </c>
      <c r="DA74" s="295">
        <f t="shared" ref="DA74" si="251">SUM(DA65:DA73)</f>
        <v>-7222477</v>
      </c>
      <c r="DB74" s="295">
        <f t="shared" ref="DB74" si="252">SUM(DB65:DB73)</f>
        <v>12505298</v>
      </c>
      <c r="DC74" s="295">
        <f t="shared" ref="DC74" si="253">SUM(DC65:DC73)</f>
        <v>9765353</v>
      </c>
      <c r="DD74" s="295">
        <f t="shared" ref="DD74" si="254">SUM(DD65:DD73)</f>
        <v>14741149</v>
      </c>
      <c r="DE74" s="295">
        <f t="shared" ref="DE74" si="255">SUM(DE65:DE73)</f>
        <v>13748318</v>
      </c>
      <c r="DF74" s="295">
        <f t="shared" ref="DF74" si="256">SUM(DF65:DF73)</f>
        <v>24341622</v>
      </c>
      <c r="DG74" s="295">
        <f t="shared" ref="DG74" si="257">SUM(DG65:DG73)</f>
        <v>22621063</v>
      </c>
      <c r="DH74" s="295">
        <f t="shared" ref="DH74" si="258">SUM(DH65:DH73)</f>
        <v>17595223</v>
      </c>
      <c r="DI74" s="295">
        <f t="shared" ref="DI74" si="259">SUM(DI65:DI73)</f>
        <v>5861509</v>
      </c>
      <c r="DJ74" s="295">
        <f t="shared" ref="DJ74" si="260">SUM(DJ65:DJ73)</f>
        <v>10056689</v>
      </c>
      <c r="DK74" s="295">
        <f t="shared" ref="DK74:DL74" si="261">SUM(DK65:DK73)</f>
        <v>-1147249</v>
      </c>
      <c r="DL74" s="295">
        <f t="shared" si="261"/>
        <v>3895600</v>
      </c>
      <c r="DM74" s="295">
        <f t="shared" ref="DM74:DN74" si="262">SUM(DM65:DM73)</f>
        <v>10235067</v>
      </c>
      <c r="DN74" s="295">
        <f t="shared" si="262"/>
        <v>-7043491</v>
      </c>
      <c r="DO74" s="295">
        <f t="shared" ref="DO74:DP74" si="263">SUM(DO65:DO73)</f>
        <v>-13931927</v>
      </c>
      <c r="DP74" s="295">
        <f t="shared" si="263"/>
        <v>-9379262</v>
      </c>
      <c r="DQ74" s="295">
        <f t="shared" ref="DQ74" si="264">SUM(DQ65:DQ73)</f>
        <v>-12033103</v>
      </c>
      <c r="DR74" s="295">
        <f t="shared" ref="DR74:DS74" si="265">SUM(DR65:DR73)</f>
        <v>-12287132</v>
      </c>
      <c r="DS74" s="295">
        <f t="shared" si="265"/>
        <v>-13648062</v>
      </c>
      <c r="DT74" s="295">
        <f t="shared" ref="DT74" si="266">SUM(DT65:DT73)</f>
        <v>-7680194</v>
      </c>
      <c r="DU74" s="295">
        <f t="shared" ref="DU74:DV74" si="267">SUM(DU65:DU73)</f>
        <v>5748970</v>
      </c>
      <c r="DV74" s="295">
        <f t="shared" si="267"/>
        <v>16347955</v>
      </c>
      <c r="DW74" s="295">
        <f t="shared" ref="DW74" si="268">SUM(DW65:DW73)</f>
        <v>20032786</v>
      </c>
      <c r="DX74" s="295">
        <f t="shared" ref="DX74:DY74" si="269">SUM(DX65:DX73)</f>
        <v>-2196336</v>
      </c>
      <c r="DY74" s="295">
        <f t="shared" si="269"/>
        <v>-415204</v>
      </c>
      <c r="DZ74" s="328"/>
      <c r="EA74" s="249">
        <f>EA65+EA68+EA71+EA72+EA73</f>
        <v>58457538</v>
      </c>
    </row>
    <row r="75" spans="1:131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327"/>
      <c r="EA75" s="46"/>
    </row>
    <row r="76" spans="1:131" s="34" customFormat="1" x14ac:dyDescent="0.25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3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4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>
        <v>21679634</v>
      </c>
      <c r="BN76" s="281">
        <v>20325709</v>
      </c>
      <c r="BO76" s="281">
        <v>16131703</v>
      </c>
      <c r="BP76" s="281">
        <v>19356098</v>
      </c>
      <c r="BQ76" s="281">
        <v>24113659</v>
      </c>
      <c r="BR76" s="281">
        <v>27454331</v>
      </c>
      <c r="BS76" s="281">
        <v>21077509</v>
      </c>
      <c r="BT76" s="281"/>
      <c r="BU76" s="36">
        <f t="shared" ref="BU76:DY76" si="270">O76-C76</f>
        <v>6420312.9400000013</v>
      </c>
      <c r="BV76" s="40">
        <f t="shared" si="270"/>
        <v>7801708.0999999996</v>
      </c>
      <c r="BW76" s="40">
        <f t="shared" si="270"/>
        <v>6468262.0099999998</v>
      </c>
      <c r="BX76" s="40">
        <f t="shared" si="270"/>
        <v>8517386.8300000001</v>
      </c>
      <c r="BY76" s="40">
        <f t="shared" si="270"/>
        <v>7167591.9100000001</v>
      </c>
      <c r="BZ76" s="40">
        <f t="shared" si="270"/>
        <v>6759450.7599999998</v>
      </c>
      <c r="CA76" s="40">
        <f t="shared" si="270"/>
        <v>10580940.92</v>
      </c>
      <c r="CB76" s="40">
        <f t="shared" si="270"/>
        <v>13544552.880000001</v>
      </c>
      <c r="CC76" s="40">
        <f t="shared" si="270"/>
        <v>9325173.2799999993</v>
      </c>
      <c r="CD76" s="40">
        <f t="shared" si="270"/>
        <v>6405649.7599999998</v>
      </c>
      <c r="CE76" s="40">
        <f t="shared" si="270"/>
        <v>3905708.1300000008</v>
      </c>
      <c r="CF76" s="40">
        <f t="shared" si="270"/>
        <v>4382727.51</v>
      </c>
      <c r="CG76" s="40">
        <f t="shared" si="270"/>
        <v>4504277.1499999985</v>
      </c>
      <c r="CH76" s="40">
        <f t="shared" si="270"/>
        <v>2278769</v>
      </c>
      <c r="CI76" s="40">
        <f t="shared" si="270"/>
        <v>978303</v>
      </c>
      <c r="CJ76" s="40">
        <f t="shared" si="270"/>
        <v>-2260058</v>
      </c>
      <c r="CK76" s="40">
        <f t="shared" si="270"/>
        <v>-3991695</v>
      </c>
      <c r="CL76" s="40">
        <f t="shared" si="270"/>
        <v>-2720102</v>
      </c>
      <c r="CM76" s="258">
        <f t="shared" si="270"/>
        <v>-5508369</v>
      </c>
      <c r="CN76" s="258">
        <f t="shared" si="270"/>
        <v>-10536033</v>
      </c>
      <c r="CO76" s="258">
        <f t="shared" si="270"/>
        <v>-2171747</v>
      </c>
      <c r="CP76" s="258">
        <f t="shared" si="270"/>
        <v>-2409151</v>
      </c>
      <c r="CQ76" s="294">
        <f t="shared" si="270"/>
        <v>-2072665</v>
      </c>
      <c r="CR76" s="294">
        <f t="shared" si="270"/>
        <v>-925040</v>
      </c>
      <c r="CS76" s="294">
        <f t="shared" si="270"/>
        <v>-4767314</v>
      </c>
      <c r="CT76" s="294">
        <f t="shared" si="270"/>
        <v>-2391710</v>
      </c>
      <c r="CU76" s="294">
        <f t="shared" si="270"/>
        <v>-2390039</v>
      </c>
      <c r="CV76" s="294">
        <f t="shared" si="270"/>
        <v>-1170170</v>
      </c>
      <c r="CW76" s="294">
        <f t="shared" si="270"/>
        <v>415341</v>
      </c>
      <c r="CX76" s="294">
        <f t="shared" si="270"/>
        <v>-705403</v>
      </c>
      <c r="CY76" s="294">
        <f t="shared" si="270"/>
        <v>-2205433</v>
      </c>
      <c r="CZ76" s="294">
        <f t="shared" si="270"/>
        <v>2226893</v>
      </c>
      <c r="DA76" s="294">
        <f t="shared" si="270"/>
        <v>-2633980</v>
      </c>
      <c r="DB76" s="294">
        <f t="shared" si="270"/>
        <v>-1070640</v>
      </c>
      <c r="DC76" s="294">
        <f t="shared" si="270"/>
        <v>2214497</v>
      </c>
      <c r="DD76" s="294">
        <f t="shared" si="270"/>
        <v>7285575</v>
      </c>
      <c r="DE76" s="294">
        <f t="shared" si="270"/>
        <v>6761142</v>
      </c>
      <c r="DF76" s="294">
        <f t="shared" si="270"/>
        <v>7445691</v>
      </c>
      <c r="DG76" s="294">
        <f t="shared" si="270"/>
        <v>8437725</v>
      </c>
      <c r="DH76" s="294">
        <f t="shared" si="270"/>
        <v>7763196</v>
      </c>
      <c r="DI76" s="294">
        <f t="shared" si="270"/>
        <v>4409631</v>
      </c>
      <c r="DJ76" s="294">
        <f t="shared" si="270"/>
        <v>1630480</v>
      </c>
      <c r="DK76" s="294">
        <f t="shared" si="270"/>
        <v>6357330</v>
      </c>
      <c r="DL76" s="294">
        <f t="shared" si="270"/>
        <v>738438</v>
      </c>
      <c r="DM76" s="294">
        <f t="shared" si="270"/>
        <v>3629967</v>
      </c>
      <c r="DN76" s="294">
        <f t="shared" si="270"/>
        <v>1746377</v>
      </c>
      <c r="DO76" s="294">
        <f t="shared" si="270"/>
        <v>-960697</v>
      </c>
      <c r="DP76" s="294">
        <f t="shared" si="270"/>
        <v>-6218618</v>
      </c>
      <c r="DQ76" s="294">
        <f t="shared" si="270"/>
        <v>-3344305</v>
      </c>
      <c r="DR76" s="294">
        <f t="shared" si="270"/>
        <v>-6266217</v>
      </c>
      <c r="DS76" s="294">
        <f t="shared" si="270"/>
        <v>-5877380</v>
      </c>
      <c r="DT76" s="294">
        <f t="shared" si="270"/>
        <v>-4100219</v>
      </c>
      <c r="DU76" s="294">
        <f t="shared" si="270"/>
        <v>-1490249</v>
      </c>
      <c r="DV76" s="294">
        <f t="shared" si="270"/>
        <v>4638960</v>
      </c>
      <c r="DW76" s="294">
        <f t="shared" si="270"/>
        <v>3040769</v>
      </c>
      <c r="DX76" s="294">
        <f t="shared" si="270"/>
        <v>6381441</v>
      </c>
      <c r="DY76" s="294">
        <f t="shared" si="270"/>
        <v>-571334</v>
      </c>
      <c r="DZ76" s="327"/>
      <c r="EA76" s="61">
        <f>'MONTHLY SUMMARIES'!D52</f>
        <v>21077509</v>
      </c>
    </row>
    <row r="77" spans="1:131" s="34" customFormat="1" x14ac:dyDescent="0.2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3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4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>
        <v>10110931</v>
      </c>
      <c r="BN77" s="281">
        <v>6691274</v>
      </c>
      <c r="BO77" s="281">
        <v>5680466</v>
      </c>
      <c r="BP77" s="281">
        <v>7021205</v>
      </c>
      <c r="BQ77" s="281">
        <v>9044223</v>
      </c>
      <c r="BR77" s="281">
        <v>10982950</v>
      </c>
      <c r="BS77" s="281">
        <v>8224334</v>
      </c>
      <c r="BT77" s="281"/>
      <c r="BU77" s="36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327"/>
      <c r="EA77" s="61">
        <f>GETPIVOTDATA("VALUE",'CSS ESCO pvt'!$I$3,"DATE_FILE",$EA$8,"COMPANY",$EA$6,"TRIM_CAT","Residential-GRID","TRIM_LINE",$A75)</f>
        <v>8224334</v>
      </c>
    </row>
    <row r="78" spans="1:131" s="34" customFormat="1" x14ac:dyDescent="0.2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3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4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>
        <v>11568703</v>
      </c>
      <c r="BN78" s="281">
        <v>13634435</v>
      </c>
      <c r="BO78" s="281">
        <v>10451237</v>
      </c>
      <c r="BP78" s="281">
        <v>12334893</v>
      </c>
      <c r="BQ78" s="281">
        <v>15069436</v>
      </c>
      <c r="BR78" s="281">
        <v>16471381</v>
      </c>
      <c r="BS78" s="281">
        <v>12853175</v>
      </c>
      <c r="BT78" s="281"/>
      <c r="BU78" s="36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327"/>
      <c r="EA78" s="75">
        <f>EA76-EA77</f>
        <v>12853175</v>
      </c>
    </row>
    <row r="79" spans="1:131" s="34" customFormat="1" x14ac:dyDescent="0.25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3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4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>
        <v>9653625</v>
      </c>
      <c r="BN79" s="281">
        <v>8413914</v>
      </c>
      <c r="BO79" s="281">
        <v>6846704</v>
      </c>
      <c r="BP79" s="281">
        <v>7840791</v>
      </c>
      <c r="BQ79" s="281">
        <v>9394258</v>
      </c>
      <c r="BR79" s="281">
        <v>10416496</v>
      </c>
      <c r="BS79" s="281">
        <v>7994729</v>
      </c>
      <c r="BT79" s="281"/>
      <c r="BU79" s="36">
        <f t="shared" ref="BU79:DY79" si="271">O79-C79</f>
        <v>730150.68000000063</v>
      </c>
      <c r="BV79" s="40">
        <f t="shared" si="271"/>
        <v>946032.87999999989</v>
      </c>
      <c r="BW79" s="40">
        <f t="shared" si="271"/>
        <v>399796.05999999959</v>
      </c>
      <c r="BX79" s="40">
        <f t="shared" si="271"/>
        <v>888871.12000000011</v>
      </c>
      <c r="BY79" s="40">
        <f t="shared" si="271"/>
        <v>1350118.8399999999</v>
      </c>
      <c r="BZ79" s="40">
        <f t="shared" si="271"/>
        <v>1049581.69</v>
      </c>
      <c r="CA79" s="40">
        <f t="shared" si="271"/>
        <v>1473556.2799999998</v>
      </c>
      <c r="CB79" s="40">
        <f t="shared" si="271"/>
        <v>1527681.08</v>
      </c>
      <c r="CC79" s="40">
        <f t="shared" si="271"/>
        <v>1268043.2999999998</v>
      </c>
      <c r="CD79" s="40">
        <f t="shared" si="271"/>
        <v>923790.35000000009</v>
      </c>
      <c r="CE79" s="40">
        <f t="shared" si="271"/>
        <v>300554.66000000015</v>
      </c>
      <c r="CF79" s="40">
        <f t="shared" si="271"/>
        <v>548282.37999999989</v>
      </c>
      <c r="CG79" s="40">
        <f t="shared" si="271"/>
        <v>1587384.6799999997</v>
      </c>
      <c r="CH79" s="40">
        <f t="shared" si="271"/>
        <v>991218</v>
      </c>
      <c r="CI79" s="40">
        <f t="shared" si="271"/>
        <v>1407973</v>
      </c>
      <c r="CJ79" s="40">
        <f t="shared" si="271"/>
        <v>910662</v>
      </c>
      <c r="CK79" s="40">
        <f t="shared" si="271"/>
        <v>-36809</v>
      </c>
      <c r="CL79" s="40">
        <f t="shared" si="271"/>
        <v>549360</v>
      </c>
      <c r="CM79" s="258">
        <f t="shared" si="271"/>
        <v>438526</v>
      </c>
      <c r="CN79" s="258">
        <f t="shared" si="271"/>
        <v>-904186</v>
      </c>
      <c r="CO79" s="258">
        <f t="shared" si="271"/>
        <v>-439573</v>
      </c>
      <c r="CP79" s="258">
        <f t="shared" si="271"/>
        <v>235679</v>
      </c>
      <c r="CQ79" s="294">
        <f t="shared" si="271"/>
        <v>103063</v>
      </c>
      <c r="CR79" s="294">
        <f t="shared" si="271"/>
        <v>342627</v>
      </c>
      <c r="CS79" s="294">
        <f t="shared" si="271"/>
        <v>-1203675</v>
      </c>
      <c r="CT79" s="294">
        <f t="shared" si="271"/>
        <v>641252</v>
      </c>
      <c r="CU79" s="294">
        <f t="shared" si="271"/>
        <v>311000</v>
      </c>
      <c r="CV79" s="294">
        <f t="shared" si="271"/>
        <v>281712</v>
      </c>
      <c r="CW79" s="294">
        <f t="shared" si="271"/>
        <v>113616</v>
      </c>
      <c r="CX79" s="294">
        <f t="shared" si="271"/>
        <v>-380554</v>
      </c>
      <c r="CY79" s="294">
        <f t="shared" si="271"/>
        <v>-348179</v>
      </c>
      <c r="CZ79" s="294">
        <f t="shared" si="271"/>
        <v>1567731</v>
      </c>
      <c r="DA79" s="294">
        <f t="shared" si="271"/>
        <v>1198328</v>
      </c>
      <c r="DB79" s="294">
        <f t="shared" si="271"/>
        <v>220296</v>
      </c>
      <c r="DC79" s="294">
        <f t="shared" si="271"/>
        <v>2325650</v>
      </c>
      <c r="DD79" s="294">
        <f t="shared" si="271"/>
        <v>4880904</v>
      </c>
      <c r="DE79" s="294">
        <f t="shared" si="271"/>
        <v>5257016</v>
      </c>
      <c r="DF79" s="294">
        <f t="shared" si="271"/>
        <v>4252850</v>
      </c>
      <c r="DG79" s="294">
        <f t="shared" si="271"/>
        <v>4778195</v>
      </c>
      <c r="DH79" s="294">
        <f t="shared" si="271"/>
        <v>4333526</v>
      </c>
      <c r="DI79" s="294">
        <f t="shared" si="271"/>
        <v>2535658</v>
      </c>
      <c r="DJ79" s="294">
        <f t="shared" si="271"/>
        <v>1507591</v>
      </c>
      <c r="DK79" s="294">
        <f t="shared" si="271"/>
        <v>2814888</v>
      </c>
      <c r="DL79" s="294">
        <f t="shared" si="271"/>
        <v>1297222</v>
      </c>
      <c r="DM79" s="294">
        <f t="shared" si="271"/>
        <v>1892184</v>
      </c>
      <c r="DN79" s="294">
        <f t="shared" si="271"/>
        <v>1343163</v>
      </c>
      <c r="DO79" s="294">
        <f t="shared" si="271"/>
        <v>-478982</v>
      </c>
      <c r="DP79" s="294">
        <f t="shared" si="271"/>
        <v>-2165002</v>
      </c>
      <c r="DQ79" s="294">
        <f t="shared" si="271"/>
        <v>-1417611</v>
      </c>
      <c r="DR79" s="294">
        <f t="shared" si="271"/>
        <v>-1991772</v>
      </c>
      <c r="DS79" s="294">
        <f t="shared" si="271"/>
        <v>-2280091</v>
      </c>
      <c r="DT79" s="294">
        <f t="shared" si="271"/>
        <v>-2150269</v>
      </c>
      <c r="DU79" s="294">
        <f t="shared" si="271"/>
        <v>-542293</v>
      </c>
      <c r="DV79" s="294">
        <f t="shared" si="271"/>
        <v>1675994</v>
      </c>
      <c r="DW79" s="294">
        <f t="shared" si="271"/>
        <v>1027139</v>
      </c>
      <c r="DX79" s="294">
        <f t="shared" si="271"/>
        <v>2049377</v>
      </c>
      <c r="DY79" s="294">
        <f t="shared" si="271"/>
        <v>-212315</v>
      </c>
      <c r="DZ79" s="327"/>
      <c r="EA79" s="61">
        <f>'MONTHLY SUMMARIES'!D53</f>
        <v>7994729</v>
      </c>
    </row>
    <row r="80" spans="1:131" s="34" customFormat="1" x14ac:dyDescent="0.2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</v>
      </c>
      <c r="X80" s="38">
        <f>X79-X81</f>
        <v>1913566.4900000002</v>
      </c>
      <c r="Y80" s="208">
        <f>Y79-Y81</f>
        <v>1936425.38</v>
      </c>
      <c r="Z80" s="208">
        <v>2508237.4900000002</v>
      </c>
      <c r="AA80" s="208">
        <v>3320318.25</v>
      </c>
      <c r="AB80" s="208">
        <v>3277936.09</v>
      </c>
      <c r="AC80" s="208">
        <v>3186458.18</v>
      </c>
      <c r="AD80" s="208">
        <v>2772369.98</v>
      </c>
      <c r="AE80" s="208">
        <v>2164045.15</v>
      </c>
      <c r="AF80" s="208">
        <v>2199259.16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3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4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>
        <v>4278055</v>
      </c>
      <c r="BN80" s="281">
        <v>3257663</v>
      </c>
      <c r="BO80" s="281">
        <v>2707312</v>
      </c>
      <c r="BP80" s="281">
        <v>3201638</v>
      </c>
      <c r="BQ80" s="281">
        <v>3686524</v>
      </c>
      <c r="BR80" s="281">
        <v>4194941</v>
      </c>
      <c r="BS80" s="281">
        <v>3104734</v>
      </c>
      <c r="BT80" s="281"/>
      <c r="BU80" s="36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327"/>
      <c r="EA80" s="61">
        <f>GETPIVOTDATA("VALUE",'CSS ESCO pvt'!$I$3,"DATE_FILE",$EA$8,"COMPANY",$EA$6,"TRIM_CAT","Low Income Residential-GRID","TRIM_LINE",$A75)</f>
        <v>3104734</v>
      </c>
    </row>
    <row r="81" spans="1:131" s="34" customFormat="1" x14ac:dyDescent="0.2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3333608.38</v>
      </c>
      <c r="X81" s="38">
        <v>2569648.5099999998</v>
      </c>
      <c r="Y81" s="208">
        <v>2425384.62</v>
      </c>
      <c r="Z81" s="208">
        <v>3047867.51</v>
      </c>
      <c r="AA81" s="208">
        <v>4005568.75</v>
      </c>
      <c r="AB81" s="208">
        <v>3832859.91</v>
      </c>
      <c r="AC81" s="208">
        <v>3658062.82</v>
      </c>
      <c r="AD81" s="208">
        <v>3176575.02</v>
      </c>
      <c r="AE81" s="208">
        <v>2575677.85</v>
      </c>
      <c r="AF81" s="208">
        <v>2838500.84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3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4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>
        <v>5375570</v>
      </c>
      <c r="BN81" s="281">
        <v>5156251</v>
      </c>
      <c r="BO81" s="281">
        <v>4139392</v>
      </c>
      <c r="BP81" s="281">
        <v>4639153</v>
      </c>
      <c r="BQ81" s="281">
        <v>5707734</v>
      </c>
      <c r="BR81" s="281">
        <v>6221555</v>
      </c>
      <c r="BS81" s="281">
        <v>4889995</v>
      </c>
      <c r="BT81" s="281"/>
      <c r="BU81" s="36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327"/>
      <c r="EA81" s="75">
        <f>EA79-EA80</f>
        <v>4889995</v>
      </c>
    </row>
    <row r="82" spans="1:131" s="34" customFormat="1" x14ac:dyDescent="0.25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3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4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>
        <v>3841010</v>
      </c>
      <c r="BN82" s="281">
        <v>3609243</v>
      </c>
      <c r="BO82" s="281">
        <v>3145920</v>
      </c>
      <c r="BP82" s="281">
        <v>3334226</v>
      </c>
      <c r="BQ82" s="281">
        <v>3484658</v>
      </c>
      <c r="BR82" s="281">
        <v>4006263</v>
      </c>
      <c r="BS82" s="281">
        <v>3776879</v>
      </c>
      <c r="BT82" s="281"/>
      <c r="BU82" s="36">
        <f t="shared" ref="BU82:CD84" si="272">O82-C82</f>
        <v>762560.2100000002</v>
      </c>
      <c r="BV82" s="40">
        <f t="shared" si="272"/>
        <v>1936411.89</v>
      </c>
      <c r="BW82" s="40">
        <f t="shared" si="272"/>
        <v>2211000.21</v>
      </c>
      <c r="BX82" s="40">
        <f t="shared" si="272"/>
        <v>1474343.87</v>
      </c>
      <c r="BY82" s="40">
        <f t="shared" si="272"/>
        <v>1258651.6599999999</v>
      </c>
      <c r="BZ82" s="40">
        <f t="shared" si="272"/>
        <v>1115610.6299999999</v>
      </c>
      <c r="CA82" s="40">
        <f t="shared" si="272"/>
        <v>1049962.76</v>
      </c>
      <c r="CB82" s="40">
        <f t="shared" si="272"/>
        <v>1007252.75</v>
      </c>
      <c r="CC82" s="40">
        <f t="shared" si="272"/>
        <v>830448.53</v>
      </c>
      <c r="CD82" s="40">
        <f t="shared" si="272"/>
        <v>805630.28</v>
      </c>
      <c r="CE82" s="40">
        <f t="shared" ref="CE82:CN84" si="273">Y82-M82</f>
        <v>668233.83000000007</v>
      </c>
      <c r="CF82" s="40">
        <f t="shared" si="273"/>
        <v>906284.8899999999</v>
      </c>
      <c r="CG82" s="40">
        <f t="shared" si="273"/>
        <v>383677.64999999991</v>
      </c>
      <c r="CH82" s="40">
        <f t="shared" si="273"/>
        <v>-1050214</v>
      </c>
      <c r="CI82" s="40">
        <f t="shared" si="273"/>
        <v>-971816</v>
      </c>
      <c r="CJ82" s="40">
        <f t="shared" si="273"/>
        <v>-358072</v>
      </c>
      <c r="CK82" s="40">
        <f t="shared" si="273"/>
        <v>-392291</v>
      </c>
      <c r="CL82" s="40">
        <f t="shared" si="273"/>
        <v>-201084</v>
      </c>
      <c r="CM82" s="258">
        <f t="shared" si="273"/>
        <v>8997</v>
      </c>
      <c r="CN82" s="258">
        <f t="shared" si="273"/>
        <v>229269</v>
      </c>
      <c r="CO82" s="258">
        <f t="shared" ref="CO82:CX84" si="274">AI82-W82</f>
        <v>785398</v>
      </c>
      <c r="CP82" s="258">
        <f t="shared" si="274"/>
        <v>290829</v>
      </c>
      <c r="CQ82" s="294">
        <f t="shared" si="274"/>
        <v>391737</v>
      </c>
      <c r="CR82" s="294">
        <f t="shared" si="274"/>
        <v>379304</v>
      </c>
      <c r="CS82" s="294">
        <f t="shared" si="274"/>
        <v>375566</v>
      </c>
      <c r="CT82" s="294">
        <f t="shared" si="274"/>
        <v>811883</v>
      </c>
      <c r="CU82" s="294">
        <f t="shared" si="274"/>
        <v>37634</v>
      </c>
      <c r="CV82" s="294">
        <f t="shared" si="274"/>
        <v>160709</v>
      </c>
      <c r="CW82" s="294">
        <f t="shared" si="274"/>
        <v>172450</v>
      </c>
      <c r="CX82" s="294">
        <f t="shared" si="274"/>
        <v>74601</v>
      </c>
      <c r="CY82" s="294">
        <f t="shared" ref="CY82:DH84" si="275">AS82-AG82</f>
        <v>-107162</v>
      </c>
      <c r="CZ82" s="294">
        <f t="shared" si="275"/>
        <v>129737</v>
      </c>
      <c r="DA82" s="294">
        <f t="shared" si="275"/>
        <v>-495925</v>
      </c>
      <c r="DB82" s="294">
        <f t="shared" si="275"/>
        <v>-154202</v>
      </c>
      <c r="DC82" s="294">
        <f t="shared" si="275"/>
        <v>-160174</v>
      </c>
      <c r="DD82" s="294">
        <f t="shared" si="275"/>
        <v>513522</v>
      </c>
      <c r="DE82" s="294">
        <f t="shared" si="275"/>
        <v>700527</v>
      </c>
      <c r="DF82" s="294">
        <f t="shared" si="275"/>
        <v>581395</v>
      </c>
      <c r="DG82" s="294">
        <f t="shared" si="275"/>
        <v>1166235</v>
      </c>
      <c r="DH82" s="294">
        <f t="shared" si="275"/>
        <v>898228</v>
      </c>
      <c r="DI82" s="294">
        <f t="shared" ref="DI82:DY84" si="276">BC82-AQ82</f>
        <v>680129</v>
      </c>
      <c r="DJ82" s="294">
        <f t="shared" si="276"/>
        <v>191676</v>
      </c>
      <c r="DK82" s="294">
        <f t="shared" si="276"/>
        <v>338123</v>
      </c>
      <c r="DL82" s="294">
        <f t="shared" si="276"/>
        <v>-136757</v>
      </c>
      <c r="DM82" s="294">
        <f t="shared" si="276"/>
        <v>266575</v>
      </c>
      <c r="DN82" s="294">
        <f t="shared" si="276"/>
        <v>369328</v>
      </c>
      <c r="DO82" s="294">
        <f t="shared" si="276"/>
        <v>113071</v>
      </c>
      <c r="DP82" s="294">
        <f t="shared" si="276"/>
        <v>-579517</v>
      </c>
      <c r="DQ82" s="294">
        <f t="shared" si="276"/>
        <v>-405062</v>
      </c>
      <c r="DR82" s="294">
        <f t="shared" si="276"/>
        <v>-462764</v>
      </c>
      <c r="DS82" s="294">
        <f t="shared" si="276"/>
        <v>-477967</v>
      </c>
      <c r="DT82" s="294">
        <f t="shared" si="276"/>
        <v>-227018</v>
      </c>
      <c r="DU82" s="294">
        <f t="shared" si="276"/>
        <v>57823</v>
      </c>
      <c r="DV82" s="294">
        <f t="shared" si="276"/>
        <v>721224</v>
      </c>
      <c r="DW82" s="294">
        <f t="shared" si="276"/>
        <v>626747</v>
      </c>
      <c r="DX82" s="294">
        <f t="shared" si="276"/>
        <v>1148352</v>
      </c>
      <c r="DY82" s="294">
        <f t="shared" si="276"/>
        <v>596863</v>
      </c>
      <c r="DZ82" s="327"/>
      <c r="EA82" s="61">
        <f>'MONTHLY SUMMARIES'!D54</f>
        <v>3776879</v>
      </c>
    </row>
    <row r="83" spans="1:131" s="34" customFormat="1" x14ac:dyDescent="0.25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3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4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>
        <v>2580673</v>
      </c>
      <c r="BN83" s="281">
        <v>2195744</v>
      </c>
      <c r="BO83" s="281">
        <v>2015722</v>
      </c>
      <c r="BP83" s="281">
        <v>2137291</v>
      </c>
      <c r="BQ83" s="281">
        <v>2246950</v>
      </c>
      <c r="BR83" s="281">
        <v>2455413</v>
      </c>
      <c r="BS83" s="281">
        <v>2275704</v>
      </c>
      <c r="BT83" s="281"/>
      <c r="BU83" s="36">
        <f t="shared" si="272"/>
        <v>445796.02</v>
      </c>
      <c r="BV83" s="40">
        <f t="shared" si="272"/>
        <v>1403218.58</v>
      </c>
      <c r="BW83" s="40">
        <f t="shared" si="272"/>
        <v>1824896.91</v>
      </c>
      <c r="BX83" s="40">
        <f t="shared" si="272"/>
        <v>1348331.86</v>
      </c>
      <c r="BY83" s="40">
        <f t="shared" si="272"/>
        <v>952411.96</v>
      </c>
      <c r="BZ83" s="40">
        <f t="shared" si="272"/>
        <v>798396.83000000007</v>
      </c>
      <c r="CA83" s="40">
        <f t="shared" si="272"/>
        <v>871460.81</v>
      </c>
      <c r="CB83" s="40">
        <f t="shared" si="272"/>
        <v>835149.8</v>
      </c>
      <c r="CC83" s="40">
        <f t="shared" si="272"/>
        <v>606569.84000000008</v>
      </c>
      <c r="CD83" s="40">
        <f t="shared" si="272"/>
        <v>545454.68999999994</v>
      </c>
      <c r="CE83" s="40">
        <f t="shared" si="273"/>
        <v>625777.27</v>
      </c>
      <c r="CF83" s="40">
        <f t="shared" si="273"/>
        <v>760754.46</v>
      </c>
      <c r="CG83" s="40">
        <f t="shared" si="273"/>
        <v>572988.49</v>
      </c>
      <c r="CH83" s="40">
        <f t="shared" si="273"/>
        <v>-487269</v>
      </c>
      <c r="CI83" s="40">
        <f t="shared" si="273"/>
        <v>-1114280</v>
      </c>
      <c r="CJ83" s="40">
        <f t="shared" si="273"/>
        <v>-435796</v>
      </c>
      <c r="CK83" s="40">
        <f t="shared" si="273"/>
        <v>-37264</v>
      </c>
      <c r="CL83" s="40">
        <f t="shared" si="273"/>
        <v>-209867</v>
      </c>
      <c r="CM83" s="258">
        <f t="shared" si="273"/>
        <v>-15467</v>
      </c>
      <c r="CN83" s="258">
        <f t="shared" si="273"/>
        <v>189228</v>
      </c>
      <c r="CO83" s="258">
        <f t="shared" si="274"/>
        <v>1058854</v>
      </c>
      <c r="CP83" s="258">
        <f t="shared" si="274"/>
        <v>568845</v>
      </c>
      <c r="CQ83" s="294">
        <f t="shared" si="274"/>
        <v>1255018</v>
      </c>
      <c r="CR83" s="294">
        <f t="shared" si="274"/>
        <v>378824</v>
      </c>
      <c r="CS83" s="294">
        <f t="shared" si="274"/>
        <v>222049</v>
      </c>
      <c r="CT83" s="294">
        <f t="shared" si="274"/>
        <v>183349</v>
      </c>
      <c r="CU83" s="294">
        <f t="shared" si="274"/>
        <v>447786</v>
      </c>
      <c r="CV83" s="294">
        <f t="shared" si="274"/>
        <v>226339</v>
      </c>
      <c r="CW83" s="294">
        <f t="shared" si="274"/>
        <v>-177445</v>
      </c>
      <c r="CX83" s="294">
        <f t="shared" si="274"/>
        <v>159854</v>
      </c>
      <c r="CY83" s="294">
        <f t="shared" si="275"/>
        <v>373429</v>
      </c>
      <c r="CZ83" s="294">
        <f t="shared" si="275"/>
        <v>36263</v>
      </c>
      <c r="DA83" s="294">
        <f t="shared" si="275"/>
        <v>82325</v>
      </c>
      <c r="DB83" s="294">
        <f t="shared" si="275"/>
        <v>328727</v>
      </c>
      <c r="DC83" s="294">
        <f t="shared" si="275"/>
        <v>-1022149</v>
      </c>
      <c r="DD83" s="294">
        <f t="shared" si="275"/>
        <v>30415</v>
      </c>
      <c r="DE83" s="294">
        <f t="shared" si="275"/>
        <v>-57463</v>
      </c>
      <c r="DF83" s="294">
        <f t="shared" si="275"/>
        <v>447216</v>
      </c>
      <c r="DG83" s="294">
        <f t="shared" si="275"/>
        <v>685515</v>
      </c>
      <c r="DH83" s="294">
        <f t="shared" si="275"/>
        <v>950436</v>
      </c>
      <c r="DI83" s="294">
        <f t="shared" si="276"/>
        <v>673857</v>
      </c>
      <c r="DJ83" s="294">
        <f t="shared" si="276"/>
        <v>437845</v>
      </c>
      <c r="DK83" s="294">
        <f t="shared" si="276"/>
        <v>-48014</v>
      </c>
      <c r="DL83" s="294">
        <f t="shared" si="276"/>
        <v>39638</v>
      </c>
      <c r="DM83" s="294">
        <f t="shared" si="276"/>
        <v>-184073</v>
      </c>
      <c r="DN83" s="294">
        <f t="shared" si="276"/>
        <v>-108673</v>
      </c>
      <c r="DO83" s="294">
        <f t="shared" si="276"/>
        <v>48985</v>
      </c>
      <c r="DP83" s="294">
        <f t="shared" si="276"/>
        <v>392865</v>
      </c>
      <c r="DQ83" s="294">
        <f t="shared" si="276"/>
        <v>441390</v>
      </c>
      <c r="DR83" s="294">
        <f t="shared" si="276"/>
        <v>319141</v>
      </c>
      <c r="DS83" s="294">
        <f t="shared" si="276"/>
        <v>-358253</v>
      </c>
      <c r="DT83" s="294">
        <f t="shared" si="276"/>
        <v>-952495</v>
      </c>
      <c r="DU83" s="294">
        <f t="shared" si="276"/>
        <v>-413930</v>
      </c>
      <c r="DV83" s="294">
        <f t="shared" si="276"/>
        <v>-145318</v>
      </c>
      <c r="DW83" s="294">
        <f t="shared" si="276"/>
        <v>-1867</v>
      </c>
      <c r="DX83" s="294">
        <f t="shared" si="276"/>
        <v>206596</v>
      </c>
      <c r="DY83" s="294">
        <f t="shared" si="276"/>
        <v>-510338</v>
      </c>
      <c r="DZ83" s="327"/>
      <c r="EA83" s="61">
        <f>'MONTHLY SUMMARIES'!D55</f>
        <v>2275704</v>
      </c>
    </row>
    <row r="84" spans="1:131" s="34" customFormat="1" x14ac:dyDescent="0.25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3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4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>
        <v>3388058</v>
      </c>
      <c r="BN84" s="281">
        <v>4340630</v>
      </c>
      <c r="BO84" s="281">
        <v>4984139</v>
      </c>
      <c r="BP84" s="281">
        <v>3358677</v>
      </c>
      <c r="BQ84" s="281">
        <v>3570559</v>
      </c>
      <c r="BR84" s="281">
        <v>4608346</v>
      </c>
      <c r="BS84" s="281">
        <v>3763835</v>
      </c>
      <c r="BT84" s="281"/>
      <c r="BU84" s="36">
        <f t="shared" si="272"/>
        <v>-235323.24</v>
      </c>
      <c r="BV84" s="40">
        <f t="shared" si="272"/>
        <v>558086.96</v>
      </c>
      <c r="BW84" s="40">
        <f t="shared" si="272"/>
        <v>1648076.54</v>
      </c>
      <c r="BX84" s="40">
        <f t="shared" si="272"/>
        <v>1564895.66</v>
      </c>
      <c r="BY84" s="40">
        <f t="shared" si="272"/>
        <v>1159007.7</v>
      </c>
      <c r="BZ84" s="40">
        <f t="shared" si="272"/>
        <v>736811.90999999992</v>
      </c>
      <c r="CA84" s="40">
        <f t="shared" si="272"/>
        <v>780658.44</v>
      </c>
      <c r="CB84" s="40">
        <f t="shared" si="272"/>
        <v>1388284.92</v>
      </c>
      <c r="CC84" s="40">
        <f t="shared" si="272"/>
        <v>840888.37999999989</v>
      </c>
      <c r="CD84" s="40">
        <f t="shared" si="272"/>
        <v>859186.05</v>
      </c>
      <c r="CE84" s="40">
        <f t="shared" si="273"/>
        <v>418464.35000000009</v>
      </c>
      <c r="CF84" s="40">
        <f t="shared" si="273"/>
        <v>-538785.75</v>
      </c>
      <c r="CG84" s="40">
        <f t="shared" si="273"/>
        <v>535595.78</v>
      </c>
      <c r="CH84" s="40">
        <f t="shared" si="273"/>
        <v>-954084</v>
      </c>
      <c r="CI84" s="40">
        <f t="shared" si="273"/>
        <v>-1177828</v>
      </c>
      <c r="CJ84" s="40">
        <f t="shared" si="273"/>
        <v>-1622701</v>
      </c>
      <c r="CK84" s="40">
        <f t="shared" si="273"/>
        <v>-608467</v>
      </c>
      <c r="CL84" s="40">
        <f t="shared" si="273"/>
        <v>-306993</v>
      </c>
      <c r="CM84" s="258">
        <f t="shared" si="273"/>
        <v>-77080</v>
      </c>
      <c r="CN84" s="258">
        <f t="shared" si="273"/>
        <v>746278</v>
      </c>
      <c r="CO84" s="258">
        <f t="shared" si="274"/>
        <v>1987875</v>
      </c>
      <c r="CP84" s="258">
        <f t="shared" si="274"/>
        <v>887794</v>
      </c>
      <c r="CQ84" s="294">
        <f t="shared" si="274"/>
        <v>2615607</v>
      </c>
      <c r="CR84" s="294">
        <f t="shared" si="274"/>
        <v>2154941</v>
      </c>
      <c r="CS84" s="294">
        <f t="shared" si="274"/>
        <v>1181788</v>
      </c>
      <c r="CT84" s="294">
        <f t="shared" si="274"/>
        <v>1589890</v>
      </c>
      <c r="CU84" s="294">
        <f t="shared" si="274"/>
        <v>1006993</v>
      </c>
      <c r="CV84" s="294">
        <f t="shared" si="274"/>
        <v>1031631</v>
      </c>
      <c r="CW84" s="294">
        <f t="shared" si="274"/>
        <v>919797</v>
      </c>
      <c r="CX84" s="294">
        <f t="shared" si="274"/>
        <v>694348</v>
      </c>
      <c r="CY84" s="294">
        <f t="shared" si="275"/>
        <v>1131810</v>
      </c>
      <c r="CZ84" s="294">
        <f t="shared" si="275"/>
        <v>1669872</v>
      </c>
      <c r="DA84" s="294">
        <f t="shared" si="275"/>
        <v>563900</v>
      </c>
      <c r="DB84" s="294">
        <f t="shared" si="275"/>
        <v>2396336</v>
      </c>
      <c r="DC84" s="294">
        <f t="shared" si="275"/>
        <v>1813776</v>
      </c>
      <c r="DD84" s="294">
        <f t="shared" si="275"/>
        <v>1421726</v>
      </c>
      <c r="DE84" s="294">
        <f t="shared" si="275"/>
        <v>1984135</v>
      </c>
      <c r="DF84" s="294">
        <f t="shared" si="275"/>
        <v>1725070</v>
      </c>
      <c r="DG84" s="294">
        <f t="shared" si="275"/>
        <v>2291457</v>
      </c>
      <c r="DH84" s="294">
        <f t="shared" si="275"/>
        <v>1442453</v>
      </c>
      <c r="DI84" s="294">
        <f t="shared" si="276"/>
        <v>1887859</v>
      </c>
      <c r="DJ84" s="294">
        <f t="shared" si="276"/>
        <v>1768825</v>
      </c>
      <c r="DK84" s="294">
        <f t="shared" si="276"/>
        <v>1793265</v>
      </c>
      <c r="DL84" s="294">
        <f t="shared" si="276"/>
        <v>406076</v>
      </c>
      <c r="DM84" s="294">
        <f t="shared" si="276"/>
        <v>491876</v>
      </c>
      <c r="DN84" s="294">
        <f t="shared" si="276"/>
        <v>-821898</v>
      </c>
      <c r="DO84" s="294">
        <f t="shared" si="276"/>
        <v>-3104378</v>
      </c>
      <c r="DP84" s="294">
        <f t="shared" si="276"/>
        <v>-1733940</v>
      </c>
      <c r="DQ84" s="294">
        <f t="shared" si="276"/>
        <v>-1026822</v>
      </c>
      <c r="DR84" s="294">
        <f t="shared" si="276"/>
        <v>-1555414</v>
      </c>
      <c r="DS84" s="294">
        <f t="shared" si="276"/>
        <v>-1589191</v>
      </c>
      <c r="DT84" s="294">
        <f t="shared" si="276"/>
        <v>186194</v>
      </c>
      <c r="DU84" s="294">
        <f t="shared" si="276"/>
        <v>494025</v>
      </c>
      <c r="DV84" s="294">
        <f t="shared" si="276"/>
        <v>-875664</v>
      </c>
      <c r="DW84" s="294">
        <f t="shared" si="276"/>
        <v>-1395797</v>
      </c>
      <c r="DX84" s="294">
        <f t="shared" si="276"/>
        <v>-358010</v>
      </c>
      <c r="DY84" s="294">
        <f t="shared" si="276"/>
        <v>-1270544</v>
      </c>
      <c r="DZ84" s="327"/>
      <c r="EA84" s="61">
        <f>'MONTHLY SUMMARIES'!D56</f>
        <v>3763835</v>
      </c>
    </row>
    <row r="85" spans="1:131" s="127" customFormat="1" x14ac:dyDescent="0.25">
      <c r="A85" s="144"/>
      <c r="B85" s="35" t="s">
        <v>148</v>
      </c>
      <c r="C85" s="137">
        <f>SUM(C76:C84)</f>
        <v>22789062.640000001</v>
      </c>
      <c r="D85" s="138">
        <f t="shared" ref="D85:P85" si="277">SUM(D76:D84)</f>
        <v>24335526.59</v>
      </c>
      <c r="E85" s="138">
        <f t="shared" si="277"/>
        <v>23278997.27</v>
      </c>
      <c r="F85" s="138">
        <f t="shared" si="277"/>
        <v>20183122.66</v>
      </c>
      <c r="G85" s="138">
        <f t="shared" si="277"/>
        <v>16566662.93</v>
      </c>
      <c r="H85" s="138">
        <f t="shared" si="277"/>
        <v>17061458.180000003</v>
      </c>
      <c r="I85" s="138">
        <f t="shared" si="277"/>
        <v>19809849.789999999</v>
      </c>
      <c r="J85" s="138">
        <f t="shared" si="277"/>
        <v>23510502.569999997</v>
      </c>
      <c r="K85" s="138">
        <f t="shared" si="277"/>
        <v>21953216.670000002</v>
      </c>
      <c r="L85" s="139">
        <f t="shared" si="277"/>
        <v>18550836.870000001</v>
      </c>
      <c r="M85" s="138">
        <f t="shared" si="277"/>
        <v>20829885.759999998</v>
      </c>
      <c r="N85" s="138">
        <f t="shared" si="277"/>
        <v>25679143.509999998</v>
      </c>
      <c r="O85" s="138">
        <f t="shared" si="277"/>
        <v>30912559.250000004</v>
      </c>
      <c r="P85" s="138">
        <f t="shared" si="277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ref="X85:AA85" si="278">SUM(X76+X79+X82+X83+X84)</f>
        <v>28090548</v>
      </c>
      <c r="Y85" s="187">
        <f t="shared" si="278"/>
        <v>26748624</v>
      </c>
      <c r="Z85" s="187">
        <v>31738407</v>
      </c>
      <c r="AA85" s="187">
        <f t="shared" si="278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4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5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>
        <v>41143000</v>
      </c>
      <c r="BN85" s="282">
        <v>38885240</v>
      </c>
      <c r="BO85" s="282">
        <v>33124188</v>
      </c>
      <c r="BP85" s="282">
        <v>36027083</v>
      </c>
      <c r="BQ85" s="282">
        <v>42810084</v>
      </c>
      <c r="BR85" s="282">
        <v>48940849</v>
      </c>
      <c r="BS85" s="282">
        <v>38888656</v>
      </c>
      <c r="BT85" s="282"/>
      <c r="BU85" s="137">
        <f>SUM(BU76:BU84)</f>
        <v>8123496.6100000013</v>
      </c>
      <c r="BV85" s="140">
        <f t="shared" ref="BV85:BX85" si="279">SUM(BV76:BV84)</f>
        <v>12645458.41</v>
      </c>
      <c r="BW85" s="140">
        <f t="shared" si="279"/>
        <v>12552031.73</v>
      </c>
      <c r="BX85" s="140">
        <f t="shared" si="279"/>
        <v>13793829.34</v>
      </c>
      <c r="BY85" s="140">
        <f t="shared" ref="BY85:BZ85" si="280">SUM(BY76:BY84)</f>
        <v>11887782.07</v>
      </c>
      <c r="BZ85" s="140">
        <f t="shared" si="280"/>
        <v>10459851.819999998</v>
      </c>
      <c r="CA85" s="140">
        <f t="shared" ref="CA85:CB85" si="281">SUM(CA76:CA84)</f>
        <v>14756579.209999999</v>
      </c>
      <c r="CB85" s="140">
        <f t="shared" si="281"/>
        <v>18302921.43</v>
      </c>
      <c r="CC85" s="140">
        <f t="shared" ref="CC85:CD85" si="282">SUM(CC76:CC84)</f>
        <v>12871123.329999998</v>
      </c>
      <c r="CD85" s="140">
        <f t="shared" si="282"/>
        <v>9539711.1300000008</v>
      </c>
      <c r="CE85" s="140">
        <f t="shared" ref="CE85:CF85" si="283">SUM(CE76:CE84)</f>
        <v>5918738.2400000002</v>
      </c>
      <c r="CF85" s="140">
        <f t="shared" si="283"/>
        <v>6059263.4899999993</v>
      </c>
      <c r="CG85" s="140">
        <f t="shared" ref="CG85:CH85" si="284">SUM(CG76:CG84)</f>
        <v>7583923.7499999991</v>
      </c>
      <c r="CH85" s="140">
        <f t="shared" si="284"/>
        <v>778420</v>
      </c>
      <c r="CI85" s="140">
        <f t="shared" ref="CI85:CJ85" si="285">SUM(CI76:CI84)</f>
        <v>-877648</v>
      </c>
      <c r="CJ85" s="140">
        <f t="shared" si="285"/>
        <v>-3765965</v>
      </c>
      <c r="CK85" s="140">
        <f t="shared" ref="CK85:CL85" si="286">SUM(CK76:CK84)</f>
        <v>-5066526</v>
      </c>
      <c r="CL85" s="140">
        <f t="shared" si="286"/>
        <v>-2888686</v>
      </c>
      <c r="CM85" s="259">
        <f t="shared" ref="CM85:CN85" si="287">SUM(CM76:CM84)</f>
        <v>-5153393</v>
      </c>
      <c r="CN85" s="259">
        <f t="shared" si="287"/>
        <v>-10275444</v>
      </c>
      <c r="CO85" s="259">
        <f t="shared" ref="CO85:CQ85" si="288">SUM(CO76:CO84)</f>
        <v>1220807</v>
      </c>
      <c r="CP85" s="259">
        <f t="shared" si="288"/>
        <v>-426004</v>
      </c>
      <c r="CQ85" s="295">
        <f t="shared" si="288"/>
        <v>2292760</v>
      </c>
      <c r="CR85" s="295">
        <f t="shared" ref="CR85:CS85" si="289">SUM(CR76:CR84)</f>
        <v>2330656</v>
      </c>
      <c r="CS85" s="295">
        <f t="shared" si="289"/>
        <v>-4191586</v>
      </c>
      <c r="CT85" s="295">
        <f t="shared" ref="CT85:CU85" si="290">SUM(CT76:CT84)</f>
        <v>834664</v>
      </c>
      <c r="CU85" s="295">
        <f t="shared" si="290"/>
        <v>-586626</v>
      </c>
      <c r="CV85" s="295">
        <f t="shared" ref="CV85" si="291">SUM(CV76:CV84)</f>
        <v>530221</v>
      </c>
      <c r="CW85" s="295">
        <f t="shared" ref="CW85" si="292">SUM(CW76:CW84)</f>
        <v>1443759</v>
      </c>
      <c r="CX85" s="295">
        <f t="shared" ref="CX85" si="293">SUM(CX76:CX84)</f>
        <v>-157154</v>
      </c>
      <c r="CY85" s="295">
        <f t="shared" ref="CY85" si="294">SUM(CY76:CY84)</f>
        <v>-1155535</v>
      </c>
      <c r="CZ85" s="295">
        <f t="shared" ref="CZ85" si="295">SUM(CZ76:CZ84)</f>
        <v>5630496</v>
      </c>
      <c r="DA85" s="295">
        <f t="shared" ref="DA85" si="296">SUM(DA76:DA84)</f>
        <v>-1285352</v>
      </c>
      <c r="DB85" s="295">
        <f t="shared" ref="DB85" si="297">SUM(DB76:DB84)</f>
        <v>1720517</v>
      </c>
      <c r="DC85" s="295">
        <f t="shared" ref="DC85" si="298">SUM(DC76:DC84)</f>
        <v>5171600</v>
      </c>
      <c r="DD85" s="295">
        <f t="shared" ref="DD85" si="299">SUM(DD76:DD84)</f>
        <v>14132142</v>
      </c>
      <c r="DE85" s="295">
        <f t="shared" ref="DE85" si="300">SUM(DE76:DE84)</f>
        <v>14645357</v>
      </c>
      <c r="DF85" s="295">
        <f t="shared" ref="DF85" si="301">SUM(DF76:DF84)</f>
        <v>14452222</v>
      </c>
      <c r="DG85" s="295">
        <f t="shared" ref="DG85" si="302">SUM(DG76:DG84)</f>
        <v>17359127</v>
      </c>
      <c r="DH85" s="295">
        <f t="shared" ref="DH85" si="303">SUM(DH76:DH84)</f>
        <v>15387839</v>
      </c>
      <c r="DI85" s="295">
        <f t="shared" ref="DI85" si="304">SUM(DI76:DI84)</f>
        <v>10187134</v>
      </c>
      <c r="DJ85" s="295">
        <f t="shared" ref="DJ85" si="305">SUM(DJ76:DJ84)</f>
        <v>5536417</v>
      </c>
      <c r="DK85" s="295">
        <f t="shared" ref="DK85:DL85" si="306">SUM(DK76:DK84)</f>
        <v>11255592</v>
      </c>
      <c r="DL85" s="295">
        <f t="shared" si="306"/>
        <v>2344617</v>
      </c>
      <c r="DM85" s="295">
        <f t="shared" ref="DM85:DN85" si="307">SUM(DM76:DM84)</f>
        <v>6096529</v>
      </c>
      <c r="DN85" s="295">
        <f t="shared" si="307"/>
        <v>2528297</v>
      </c>
      <c r="DO85" s="295">
        <f t="shared" ref="DO85:DP85" si="308">SUM(DO76:DO84)</f>
        <v>-4382001</v>
      </c>
      <c r="DP85" s="295">
        <f t="shared" si="308"/>
        <v>-10304212</v>
      </c>
      <c r="DQ85" s="295">
        <f t="shared" ref="DQ85" si="309">SUM(DQ76:DQ84)</f>
        <v>-5752410</v>
      </c>
      <c r="DR85" s="295">
        <f t="shared" ref="DR85:DS85" si="310">SUM(DR76:DR84)</f>
        <v>-9957026</v>
      </c>
      <c r="DS85" s="295">
        <f t="shared" si="310"/>
        <v>-10582882</v>
      </c>
      <c r="DT85" s="295">
        <f t="shared" ref="DT85" si="311">SUM(DT76:DT84)</f>
        <v>-7243807</v>
      </c>
      <c r="DU85" s="295">
        <f t="shared" ref="DU85:DV85" si="312">SUM(DU76:DU84)</f>
        <v>-1894624</v>
      </c>
      <c r="DV85" s="295">
        <f t="shared" si="312"/>
        <v>6015196</v>
      </c>
      <c r="DW85" s="295">
        <f t="shared" ref="DW85" si="313">SUM(DW76:DW84)</f>
        <v>3296991</v>
      </c>
      <c r="DX85" s="295">
        <f t="shared" ref="DX85:DY85" si="314">SUM(DX76:DX84)</f>
        <v>9427756</v>
      </c>
      <c r="DY85" s="295">
        <f t="shared" si="314"/>
        <v>-1967668</v>
      </c>
      <c r="DZ85" s="328"/>
      <c r="EA85" s="249">
        <f>EA76+EA79+EA82+EA83+EA84</f>
        <v>38888656</v>
      </c>
    </row>
    <row r="86" spans="1:131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327"/>
      <c r="EA86" s="46"/>
    </row>
    <row r="87" spans="1:131" s="34" customFormat="1" x14ac:dyDescent="0.25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3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4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>
        <v>151838013</v>
      </c>
      <c r="BN87" s="281">
        <v>152986929</v>
      </c>
      <c r="BO87" s="281">
        <v>152521517</v>
      </c>
      <c r="BP87" s="281">
        <v>150167998</v>
      </c>
      <c r="BQ87" s="281">
        <v>144999819</v>
      </c>
      <c r="BR87" s="281">
        <v>147902201</v>
      </c>
      <c r="BS87" s="281">
        <v>156396861</v>
      </c>
      <c r="BT87" s="281"/>
      <c r="BU87" s="36">
        <f t="shared" ref="BU87:DY87" si="315">O87-C87</f>
        <v>33405202.959999993</v>
      </c>
      <c r="BV87" s="40">
        <f t="shared" si="315"/>
        <v>37142362.25</v>
      </c>
      <c r="BW87" s="40">
        <f t="shared" si="315"/>
        <v>46950503.400000006</v>
      </c>
      <c r="BX87" s="40">
        <f t="shared" si="315"/>
        <v>51081630</v>
      </c>
      <c r="BY87" s="40">
        <f t="shared" si="315"/>
        <v>54137219.730000004</v>
      </c>
      <c r="BZ87" s="40">
        <f t="shared" si="315"/>
        <v>59653321.260000005</v>
      </c>
      <c r="CA87" s="40">
        <f t="shared" si="315"/>
        <v>65382312.209999993</v>
      </c>
      <c r="CB87" s="40">
        <f t="shared" si="315"/>
        <v>80042587.900000006</v>
      </c>
      <c r="CC87" s="40">
        <f t="shared" si="315"/>
        <v>82087687.25</v>
      </c>
      <c r="CD87" s="40">
        <f t="shared" si="315"/>
        <v>84933017.310000002</v>
      </c>
      <c r="CE87" s="40">
        <f t="shared" si="315"/>
        <v>85657338.579999998</v>
      </c>
      <c r="CF87" s="40">
        <f t="shared" si="315"/>
        <v>81270113.370000005</v>
      </c>
      <c r="CG87" s="40">
        <f t="shared" si="315"/>
        <v>74330989.5</v>
      </c>
      <c r="CH87" s="40">
        <f t="shared" si="315"/>
        <v>81954645</v>
      </c>
      <c r="CI87" s="40">
        <f t="shared" si="315"/>
        <v>71876440</v>
      </c>
      <c r="CJ87" s="40">
        <f t="shared" si="315"/>
        <v>62777342</v>
      </c>
      <c r="CK87" s="40">
        <f t="shared" si="315"/>
        <v>47039834</v>
      </c>
      <c r="CL87" s="40">
        <f t="shared" si="315"/>
        <v>29206780</v>
      </c>
      <c r="CM87" s="258">
        <f t="shared" si="315"/>
        <v>13965227</v>
      </c>
      <c r="CN87" s="258">
        <f t="shared" si="315"/>
        <v>-3048442</v>
      </c>
      <c r="CO87" s="258">
        <f t="shared" si="315"/>
        <v>-3830964</v>
      </c>
      <c r="CP87" s="258">
        <f t="shared" si="315"/>
        <v>-16964910</v>
      </c>
      <c r="CQ87" s="294">
        <f t="shared" si="315"/>
        <v>-17780616</v>
      </c>
      <c r="CR87" s="294">
        <f t="shared" si="315"/>
        <v>-16075057</v>
      </c>
      <c r="CS87" s="294">
        <f t="shared" si="315"/>
        <v>-18012283</v>
      </c>
      <c r="CT87" s="294">
        <f t="shared" si="315"/>
        <v>-40044350</v>
      </c>
      <c r="CU87" s="294">
        <f t="shared" si="315"/>
        <v>-43910516</v>
      </c>
      <c r="CV87" s="294">
        <f t="shared" si="315"/>
        <v>-47519447</v>
      </c>
      <c r="CW87" s="294">
        <f t="shared" si="315"/>
        <v>-36507036</v>
      </c>
      <c r="CX87" s="294">
        <f t="shared" si="315"/>
        <v>-31385846</v>
      </c>
      <c r="CY87" s="294">
        <f t="shared" si="315"/>
        <v>-26879410</v>
      </c>
      <c r="CZ87" s="294">
        <f t="shared" si="315"/>
        <v>-27415244</v>
      </c>
      <c r="DA87" s="294">
        <f t="shared" si="315"/>
        <v>-30374738</v>
      </c>
      <c r="DB87" s="294">
        <f t="shared" si="315"/>
        <v>-13079591</v>
      </c>
      <c r="DC87" s="294">
        <f t="shared" si="315"/>
        <v>-25589389</v>
      </c>
      <c r="DD87" s="294">
        <f t="shared" si="315"/>
        <v>-25607884</v>
      </c>
      <c r="DE87" s="294">
        <f t="shared" si="315"/>
        <v>-19881613</v>
      </c>
      <c r="DF87" s="294">
        <f t="shared" si="315"/>
        <v>1493747</v>
      </c>
      <c r="DG87" s="294">
        <f t="shared" si="315"/>
        <v>1987186</v>
      </c>
      <c r="DH87" s="294">
        <f t="shared" si="315"/>
        <v>8775487</v>
      </c>
      <c r="DI87" s="294">
        <f t="shared" si="315"/>
        <v>11914100</v>
      </c>
      <c r="DJ87" s="294">
        <f t="shared" si="315"/>
        <v>13820758</v>
      </c>
      <c r="DK87" s="294">
        <f t="shared" si="315"/>
        <v>3768143</v>
      </c>
      <c r="DL87" s="294">
        <f t="shared" si="315"/>
        <v>4479121</v>
      </c>
      <c r="DM87" s="294">
        <f t="shared" si="315"/>
        <v>4801510</v>
      </c>
      <c r="DN87" s="294">
        <f t="shared" si="315"/>
        <v>-167202</v>
      </c>
      <c r="DO87" s="294">
        <f t="shared" si="315"/>
        <v>14829910</v>
      </c>
      <c r="DP87" s="294">
        <f t="shared" si="315"/>
        <v>8210928</v>
      </c>
      <c r="DQ87" s="294">
        <f t="shared" si="315"/>
        <v>5919954</v>
      </c>
      <c r="DR87" s="294">
        <f t="shared" si="315"/>
        <v>-6095006</v>
      </c>
      <c r="DS87" s="294">
        <f t="shared" si="315"/>
        <v>-9813412</v>
      </c>
      <c r="DT87" s="294">
        <f t="shared" si="315"/>
        <v>-10448510</v>
      </c>
      <c r="DU87" s="294">
        <f t="shared" si="315"/>
        <v>-13746322</v>
      </c>
      <c r="DV87" s="294">
        <f t="shared" si="315"/>
        <v>-10896961</v>
      </c>
      <c r="DW87" s="294">
        <f t="shared" si="315"/>
        <v>-1203145</v>
      </c>
      <c r="DX87" s="294">
        <f t="shared" si="315"/>
        <v>1699237</v>
      </c>
      <c r="DY87" s="294">
        <f t="shared" si="315"/>
        <v>5298380</v>
      </c>
      <c r="DZ87" s="327"/>
      <c r="EA87" s="61">
        <f>'MONTHLY SUMMARIES'!D59</f>
        <v>156396861</v>
      </c>
    </row>
    <row r="88" spans="1:131" s="34" customFormat="1" x14ac:dyDescent="0.2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3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4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>
        <v>65318821</v>
      </c>
      <c r="BN88" s="281">
        <v>49221898</v>
      </c>
      <c r="BO88" s="281">
        <v>50488240</v>
      </c>
      <c r="BP88" s="281">
        <v>51112521</v>
      </c>
      <c r="BQ88" s="281">
        <v>51960900</v>
      </c>
      <c r="BR88" s="281">
        <v>54771351</v>
      </c>
      <c r="BS88" s="281">
        <v>57940124</v>
      </c>
      <c r="BT88" s="281"/>
      <c r="BU88" s="36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327"/>
      <c r="EA88" s="61">
        <f>GETPIVOTDATA("VALUE",'CSS ESCO pvt'!$I$3,"DATE_FILE",$EA$8,"COMPANY",$EA$6,"TRIM_CAT","Residential-GRID","TRIM_LINE",$A86)</f>
        <v>57940124</v>
      </c>
    </row>
    <row r="89" spans="1:131" s="34" customFormat="1" x14ac:dyDescent="0.2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3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4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>
        <v>86519192</v>
      </c>
      <c r="BN89" s="281">
        <v>103765031</v>
      </c>
      <c r="BO89" s="281">
        <v>102033277</v>
      </c>
      <c r="BP89" s="281">
        <v>99055477</v>
      </c>
      <c r="BQ89" s="281">
        <v>93038919</v>
      </c>
      <c r="BR89" s="281">
        <v>93130850</v>
      </c>
      <c r="BS89" s="281">
        <v>98456737</v>
      </c>
      <c r="BT89" s="281"/>
      <c r="BU89" s="36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327"/>
      <c r="EA89" s="75">
        <f>EA87-EA88</f>
        <v>98456737</v>
      </c>
    </row>
    <row r="90" spans="1:131" s="34" customFormat="1" x14ac:dyDescent="0.25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3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4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>
        <v>103544151</v>
      </c>
      <c r="BN90" s="281">
        <v>104054726</v>
      </c>
      <c r="BO90" s="281">
        <v>101160568</v>
      </c>
      <c r="BP90" s="281">
        <v>97823995</v>
      </c>
      <c r="BQ90" s="281">
        <v>97947520</v>
      </c>
      <c r="BR90" s="281">
        <v>97471495</v>
      </c>
      <c r="BS90" s="281">
        <v>101121407</v>
      </c>
      <c r="BT90" s="281"/>
      <c r="BU90" s="36">
        <f t="shared" ref="BU90:DY90" si="316">O90-C90</f>
        <v>14825767</v>
      </c>
      <c r="BV90" s="40">
        <f t="shared" si="316"/>
        <v>20584896.799999997</v>
      </c>
      <c r="BW90" s="40">
        <f t="shared" si="316"/>
        <v>20001457.119999997</v>
      </c>
      <c r="BX90" s="40">
        <f t="shared" si="316"/>
        <v>19162835.229999997</v>
      </c>
      <c r="BY90" s="40">
        <f t="shared" si="316"/>
        <v>24004181.390000001</v>
      </c>
      <c r="BZ90" s="40">
        <f t="shared" si="316"/>
        <v>23762520.399999999</v>
      </c>
      <c r="CA90" s="40">
        <f t="shared" si="316"/>
        <v>22404441.640000001</v>
      </c>
      <c r="CB90" s="40">
        <f t="shared" si="316"/>
        <v>18302012.159999996</v>
      </c>
      <c r="CC90" s="40">
        <f t="shared" si="316"/>
        <v>24243950.82</v>
      </c>
      <c r="CD90" s="40">
        <f t="shared" si="316"/>
        <v>28096245.969999999</v>
      </c>
      <c r="CE90" s="40">
        <f t="shared" si="316"/>
        <v>26041287.189999998</v>
      </c>
      <c r="CF90" s="40">
        <f t="shared" si="316"/>
        <v>29600791.890000001</v>
      </c>
      <c r="CG90" s="40">
        <f t="shared" si="316"/>
        <v>30697314.270000003</v>
      </c>
      <c r="CH90" s="40">
        <f t="shared" si="316"/>
        <v>22009459</v>
      </c>
      <c r="CI90" s="40">
        <f t="shared" si="316"/>
        <v>25080332</v>
      </c>
      <c r="CJ90" s="40">
        <f t="shared" si="316"/>
        <v>26401484</v>
      </c>
      <c r="CK90" s="40">
        <f t="shared" si="316"/>
        <v>23110373</v>
      </c>
      <c r="CL90" s="40">
        <f t="shared" si="316"/>
        <v>22964679</v>
      </c>
      <c r="CM90" s="258">
        <f t="shared" si="316"/>
        <v>19954162</v>
      </c>
      <c r="CN90" s="258">
        <f t="shared" si="316"/>
        <v>17584355</v>
      </c>
      <c r="CO90" s="258">
        <f t="shared" si="316"/>
        <v>-1798740</v>
      </c>
      <c r="CP90" s="258">
        <f t="shared" si="316"/>
        <v>5351480</v>
      </c>
      <c r="CQ90" s="294">
        <f t="shared" si="316"/>
        <v>1013808</v>
      </c>
      <c r="CR90" s="294">
        <f t="shared" si="316"/>
        <v>-6376199</v>
      </c>
      <c r="CS90" s="294">
        <f t="shared" si="316"/>
        <v>-8207606</v>
      </c>
      <c r="CT90" s="294">
        <f t="shared" si="316"/>
        <v>-62501</v>
      </c>
      <c r="CU90" s="294">
        <f t="shared" si="316"/>
        <v>-1616888</v>
      </c>
      <c r="CV90" s="294">
        <f t="shared" si="316"/>
        <v>-6745698</v>
      </c>
      <c r="CW90" s="294">
        <f t="shared" si="316"/>
        <v>-13355590</v>
      </c>
      <c r="CX90" s="294">
        <f t="shared" si="316"/>
        <v>-17348502</v>
      </c>
      <c r="CY90" s="294">
        <f t="shared" si="316"/>
        <v>-12997810</v>
      </c>
      <c r="CZ90" s="294">
        <f t="shared" si="316"/>
        <v>-8246878</v>
      </c>
      <c r="DA90" s="294">
        <f t="shared" si="316"/>
        <v>3800871</v>
      </c>
      <c r="DB90" s="294">
        <f t="shared" si="316"/>
        <v>-14516166</v>
      </c>
      <c r="DC90" s="294">
        <f t="shared" si="316"/>
        <v>-914040</v>
      </c>
      <c r="DD90" s="294">
        <f t="shared" si="316"/>
        <v>2704874</v>
      </c>
      <c r="DE90" s="294">
        <f t="shared" si="316"/>
        <v>5832806</v>
      </c>
      <c r="DF90" s="294">
        <f t="shared" si="316"/>
        <v>181787</v>
      </c>
      <c r="DG90" s="294">
        <f t="shared" si="316"/>
        <v>5940275</v>
      </c>
      <c r="DH90" s="294">
        <f t="shared" si="316"/>
        <v>10659937</v>
      </c>
      <c r="DI90" s="294">
        <f t="shared" si="316"/>
        <v>17669961</v>
      </c>
      <c r="DJ90" s="294">
        <f t="shared" si="316"/>
        <v>16501612</v>
      </c>
      <c r="DK90" s="294">
        <f t="shared" si="316"/>
        <v>14074663</v>
      </c>
      <c r="DL90" s="294">
        <f t="shared" si="316"/>
        <v>14967474</v>
      </c>
      <c r="DM90" s="294">
        <f t="shared" si="316"/>
        <v>14568388</v>
      </c>
      <c r="DN90" s="294">
        <f t="shared" si="316"/>
        <v>21972460</v>
      </c>
      <c r="DO90" s="294">
        <f t="shared" si="316"/>
        <v>7015757</v>
      </c>
      <c r="DP90" s="294">
        <f t="shared" si="316"/>
        <v>12084312</v>
      </c>
      <c r="DQ90" s="294">
        <f t="shared" si="316"/>
        <v>11143348</v>
      </c>
      <c r="DR90" s="294">
        <f t="shared" si="316"/>
        <v>9139659</v>
      </c>
      <c r="DS90" s="294">
        <f t="shared" si="316"/>
        <v>6367607</v>
      </c>
      <c r="DT90" s="294">
        <f t="shared" si="316"/>
        <v>5084809</v>
      </c>
      <c r="DU90" s="294">
        <f t="shared" si="316"/>
        <v>-563697</v>
      </c>
      <c r="DV90" s="294">
        <f t="shared" si="316"/>
        <v>1202918</v>
      </c>
      <c r="DW90" s="294">
        <f t="shared" si="316"/>
        <v>3331650</v>
      </c>
      <c r="DX90" s="294">
        <f t="shared" si="316"/>
        <v>2855625</v>
      </c>
      <c r="DY90" s="294">
        <f t="shared" si="316"/>
        <v>5981105</v>
      </c>
      <c r="DZ90" s="327"/>
      <c r="EA90" s="61">
        <f>'MONTHLY SUMMARIES'!D60</f>
        <v>101121407</v>
      </c>
    </row>
    <row r="91" spans="1:131" s="34" customFormat="1" x14ac:dyDescent="0.2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3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4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>
        <v>38202205</v>
      </c>
      <c r="BN91" s="281">
        <v>33771177</v>
      </c>
      <c r="BO91" s="281">
        <v>34070143</v>
      </c>
      <c r="BP91" s="281">
        <v>33990863</v>
      </c>
      <c r="BQ91" s="281">
        <v>33786971</v>
      </c>
      <c r="BR91" s="281">
        <v>34472561</v>
      </c>
      <c r="BS91" s="281">
        <v>34848301</v>
      </c>
      <c r="BT91" s="281"/>
      <c r="BU91" s="36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327"/>
      <c r="EA91" s="61">
        <f>GETPIVOTDATA("VALUE",'CSS ESCO pvt'!$I$3,"DATE_FILE",$EA$8,"COMPANY",$EA$6,"TRIM_CAT","Low Income Residential-GRID","TRIM_LINE",$A86)</f>
        <v>34848301</v>
      </c>
    </row>
    <row r="92" spans="1:131" s="34" customFormat="1" x14ac:dyDescent="0.2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3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4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>
        <v>65341946</v>
      </c>
      <c r="BN92" s="281">
        <v>70283549</v>
      </c>
      <c r="BO92" s="281">
        <v>67090425</v>
      </c>
      <c r="BP92" s="281">
        <v>63833132</v>
      </c>
      <c r="BQ92" s="281">
        <v>64160549</v>
      </c>
      <c r="BR92" s="281">
        <v>62998934</v>
      </c>
      <c r="BS92" s="281">
        <v>66273106</v>
      </c>
      <c r="BT92" s="281"/>
      <c r="BU92" s="36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327"/>
      <c r="EA92" s="75">
        <f>EA90-EA91</f>
        <v>66273106</v>
      </c>
    </row>
    <row r="93" spans="1:131" s="34" customFormat="1" x14ac:dyDescent="0.25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3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4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>
        <v>11644831</v>
      </c>
      <c r="BN93" s="281">
        <v>11891193</v>
      </c>
      <c r="BO93" s="281">
        <v>11708384</v>
      </c>
      <c r="BP93" s="281">
        <v>11714323</v>
      </c>
      <c r="BQ93" s="281">
        <v>11139805</v>
      </c>
      <c r="BR93" s="281">
        <v>11369480</v>
      </c>
      <c r="BS93" s="281">
        <v>12526880</v>
      </c>
      <c r="BT93" s="281"/>
      <c r="BU93" s="36">
        <f t="shared" ref="BU93:CD95" si="317">O93-C93</f>
        <v>1465370.7999999998</v>
      </c>
      <c r="BV93" s="40">
        <f t="shared" si="317"/>
        <v>2775706.46</v>
      </c>
      <c r="BW93" s="40">
        <f t="shared" si="317"/>
        <v>4523641.6400000006</v>
      </c>
      <c r="BX93" s="40">
        <f t="shared" si="317"/>
        <v>5864656.9199999999</v>
      </c>
      <c r="BY93" s="40">
        <f t="shared" si="317"/>
        <v>6563580.4700000007</v>
      </c>
      <c r="BZ93" s="40">
        <f t="shared" si="317"/>
        <v>7040550.7999999998</v>
      </c>
      <c r="CA93" s="40">
        <f t="shared" si="317"/>
        <v>6798302.4800000004</v>
      </c>
      <c r="CB93" s="40">
        <f t="shared" si="317"/>
        <v>6056046.9900000002</v>
      </c>
      <c r="CC93" s="40">
        <f t="shared" si="317"/>
        <v>6325571.7799999993</v>
      </c>
      <c r="CD93" s="40">
        <f t="shared" si="317"/>
        <v>7064429.0299999993</v>
      </c>
      <c r="CE93" s="40">
        <f t="shared" ref="CE93:CN95" si="318">Y93-M93</f>
        <v>7165456.8200000003</v>
      </c>
      <c r="CF93" s="40">
        <f t="shared" si="318"/>
        <v>7067278.8200000003</v>
      </c>
      <c r="CG93" s="40">
        <f t="shared" si="318"/>
        <v>6610514.0600000005</v>
      </c>
      <c r="CH93" s="40">
        <f t="shared" si="318"/>
        <v>5802042</v>
      </c>
      <c r="CI93" s="40">
        <f t="shared" si="318"/>
        <v>4472050</v>
      </c>
      <c r="CJ93" s="40">
        <f t="shared" si="318"/>
        <v>3744538</v>
      </c>
      <c r="CK93" s="40">
        <f t="shared" si="318"/>
        <v>3501356</v>
      </c>
      <c r="CL93" s="40">
        <f t="shared" si="318"/>
        <v>2939832</v>
      </c>
      <c r="CM93" s="258">
        <f t="shared" si="318"/>
        <v>2638718</v>
      </c>
      <c r="CN93" s="258">
        <f t="shared" si="318"/>
        <v>2623943</v>
      </c>
      <c r="CO93" s="258">
        <f t="shared" ref="CO93:CX95" si="319">AI93-W93</f>
        <v>2282334</v>
      </c>
      <c r="CP93" s="258">
        <f t="shared" si="319"/>
        <v>1581439</v>
      </c>
      <c r="CQ93" s="294">
        <f t="shared" si="319"/>
        <v>1476076</v>
      </c>
      <c r="CR93" s="294">
        <f t="shared" si="319"/>
        <v>1571012</v>
      </c>
      <c r="CS93" s="294">
        <f t="shared" si="319"/>
        <v>1276240</v>
      </c>
      <c r="CT93" s="294">
        <f t="shared" si="319"/>
        <v>623472</v>
      </c>
      <c r="CU93" s="294">
        <f t="shared" si="319"/>
        <v>292876</v>
      </c>
      <c r="CV93" s="294">
        <f t="shared" si="319"/>
        <v>-672246</v>
      </c>
      <c r="CW93" s="294">
        <f t="shared" si="319"/>
        <v>-1276897</v>
      </c>
      <c r="CX93" s="294">
        <f t="shared" si="319"/>
        <v>-1761642</v>
      </c>
      <c r="CY93" s="294">
        <f t="shared" ref="CY93:DH95" si="320">AS93-AG93</f>
        <v>-1376049</v>
      </c>
      <c r="CZ93" s="294">
        <f t="shared" si="320"/>
        <v>-1136220</v>
      </c>
      <c r="DA93" s="294">
        <f t="shared" si="320"/>
        <v>-1359086</v>
      </c>
      <c r="DB93" s="294">
        <f t="shared" si="320"/>
        <v>-1281631</v>
      </c>
      <c r="DC93" s="294">
        <f t="shared" si="320"/>
        <v>-1690492</v>
      </c>
      <c r="DD93" s="294">
        <f t="shared" si="320"/>
        <v>-1373344</v>
      </c>
      <c r="DE93" s="294">
        <f t="shared" si="320"/>
        <v>-461933</v>
      </c>
      <c r="DF93" s="294">
        <f t="shared" si="320"/>
        <v>160671</v>
      </c>
      <c r="DG93" s="294">
        <f t="shared" si="320"/>
        <v>369650</v>
      </c>
      <c r="DH93" s="294">
        <f t="shared" si="320"/>
        <v>1148183</v>
      </c>
      <c r="DI93" s="294">
        <f t="shared" ref="DI93:DY95" si="321">BC93-AQ93</f>
        <v>1288803</v>
      </c>
      <c r="DJ93" s="294">
        <f t="shared" si="321"/>
        <v>1087414</v>
      </c>
      <c r="DK93" s="294">
        <f t="shared" si="321"/>
        <v>324614</v>
      </c>
      <c r="DL93" s="294">
        <f t="shared" si="321"/>
        <v>738396</v>
      </c>
      <c r="DM93" s="294">
        <f t="shared" si="321"/>
        <v>305641</v>
      </c>
      <c r="DN93" s="294">
        <f t="shared" si="321"/>
        <v>420784</v>
      </c>
      <c r="DO93" s="294">
        <f t="shared" si="321"/>
        <v>373169</v>
      </c>
      <c r="DP93" s="294">
        <f t="shared" si="321"/>
        <v>150081</v>
      </c>
      <c r="DQ93" s="294">
        <f t="shared" si="321"/>
        <v>-47179</v>
      </c>
      <c r="DR93" s="294">
        <f t="shared" si="321"/>
        <v>-648208</v>
      </c>
      <c r="DS93" s="294">
        <f t="shared" si="321"/>
        <v>-736676</v>
      </c>
      <c r="DT93" s="294">
        <f t="shared" si="321"/>
        <v>-1071820</v>
      </c>
      <c r="DU93" s="294">
        <f t="shared" si="321"/>
        <v>-1383521</v>
      </c>
      <c r="DV93" s="294">
        <f t="shared" si="321"/>
        <v>-523480</v>
      </c>
      <c r="DW93" s="294">
        <f t="shared" si="321"/>
        <v>-150650</v>
      </c>
      <c r="DX93" s="294">
        <f t="shared" si="321"/>
        <v>79025</v>
      </c>
      <c r="DY93" s="294">
        <f t="shared" si="321"/>
        <v>1550959</v>
      </c>
      <c r="DZ93" s="327"/>
      <c r="EA93" s="61">
        <f>'MONTHLY SUMMARIES'!D61</f>
        <v>12526880</v>
      </c>
    </row>
    <row r="94" spans="1:131" s="34" customFormat="1" x14ac:dyDescent="0.25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3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4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>
        <v>12005977</v>
      </c>
      <c r="BN94" s="281">
        <v>12854567</v>
      </c>
      <c r="BO94" s="281">
        <v>13110270</v>
      </c>
      <c r="BP94" s="281">
        <v>13277204</v>
      </c>
      <c r="BQ94" s="281">
        <v>12855880</v>
      </c>
      <c r="BR94" s="281">
        <v>12840260</v>
      </c>
      <c r="BS94" s="281">
        <v>13626477</v>
      </c>
      <c r="BT94" s="281"/>
      <c r="BU94" s="36">
        <f t="shared" si="317"/>
        <v>900664.90999999968</v>
      </c>
      <c r="BV94" s="40">
        <f t="shared" si="317"/>
        <v>1650203.44</v>
      </c>
      <c r="BW94" s="40">
        <f t="shared" si="317"/>
        <v>2542330.4</v>
      </c>
      <c r="BX94" s="40">
        <f t="shared" si="317"/>
        <v>3207150.81</v>
      </c>
      <c r="BY94" s="40">
        <f t="shared" si="317"/>
        <v>3394572.67</v>
      </c>
      <c r="BZ94" s="40">
        <f t="shared" si="317"/>
        <v>3569510.29</v>
      </c>
      <c r="CA94" s="40">
        <f t="shared" si="317"/>
        <v>3104970.16</v>
      </c>
      <c r="CB94" s="40">
        <f t="shared" si="317"/>
        <v>3036098.72</v>
      </c>
      <c r="CC94" s="40">
        <f t="shared" si="317"/>
        <v>3559879.08</v>
      </c>
      <c r="CD94" s="40">
        <f t="shared" si="317"/>
        <v>3704716.29</v>
      </c>
      <c r="CE94" s="40">
        <f t="shared" si="318"/>
        <v>3631445.35</v>
      </c>
      <c r="CF94" s="40">
        <f t="shared" si="318"/>
        <v>3870546.38</v>
      </c>
      <c r="CG94" s="40">
        <f t="shared" si="318"/>
        <v>3495863.97</v>
      </c>
      <c r="CH94" s="40">
        <f t="shared" si="318"/>
        <v>3090727</v>
      </c>
      <c r="CI94" s="40">
        <f t="shared" si="318"/>
        <v>2317723</v>
      </c>
      <c r="CJ94" s="40">
        <f t="shared" si="318"/>
        <v>1633041</v>
      </c>
      <c r="CK94" s="40">
        <f t="shared" si="318"/>
        <v>1691693</v>
      </c>
      <c r="CL94" s="40">
        <f t="shared" si="318"/>
        <v>1160442</v>
      </c>
      <c r="CM94" s="258">
        <f t="shared" si="318"/>
        <v>1621438</v>
      </c>
      <c r="CN94" s="258">
        <f t="shared" si="318"/>
        <v>2157821</v>
      </c>
      <c r="CO94" s="258">
        <f t="shared" si="319"/>
        <v>2148670</v>
      </c>
      <c r="CP94" s="258">
        <f t="shared" si="319"/>
        <v>1848797</v>
      </c>
      <c r="CQ94" s="294">
        <f t="shared" si="319"/>
        <v>2318762</v>
      </c>
      <c r="CR94" s="294">
        <f t="shared" si="319"/>
        <v>1907492</v>
      </c>
      <c r="CS94" s="294">
        <f t="shared" si="319"/>
        <v>1769487</v>
      </c>
      <c r="CT94" s="294">
        <f t="shared" si="319"/>
        <v>650815</v>
      </c>
      <c r="CU94" s="294">
        <f t="shared" si="319"/>
        <v>747214</v>
      </c>
      <c r="CV94" s="294">
        <f t="shared" si="319"/>
        <v>624536</v>
      </c>
      <c r="CW94" s="294">
        <f t="shared" si="319"/>
        <v>699242</v>
      </c>
      <c r="CX94" s="294">
        <f t="shared" si="319"/>
        <v>675479</v>
      </c>
      <c r="CY94" s="294">
        <f t="shared" si="320"/>
        <v>770576</v>
      </c>
      <c r="CZ94" s="294">
        <f t="shared" si="320"/>
        <v>639829</v>
      </c>
      <c r="DA94" s="294">
        <f t="shared" si="320"/>
        <v>627201</v>
      </c>
      <c r="DB94" s="294">
        <f t="shared" si="320"/>
        <v>1454662</v>
      </c>
      <c r="DC94" s="294">
        <f t="shared" si="320"/>
        <v>1029032</v>
      </c>
      <c r="DD94" s="294">
        <f t="shared" si="320"/>
        <v>961551</v>
      </c>
      <c r="DE94" s="294">
        <f t="shared" si="320"/>
        <v>931725</v>
      </c>
      <c r="DF94" s="294">
        <f t="shared" si="320"/>
        <v>1748976</v>
      </c>
      <c r="DG94" s="294">
        <f t="shared" si="320"/>
        <v>1607052</v>
      </c>
      <c r="DH94" s="294">
        <f t="shared" si="320"/>
        <v>1998661</v>
      </c>
      <c r="DI94" s="294">
        <f t="shared" si="321"/>
        <v>2285903</v>
      </c>
      <c r="DJ94" s="294">
        <f t="shared" si="321"/>
        <v>2528582</v>
      </c>
      <c r="DK94" s="294">
        <f t="shared" si="321"/>
        <v>1663718</v>
      </c>
      <c r="DL94" s="294">
        <f t="shared" si="321"/>
        <v>1216457</v>
      </c>
      <c r="DM94" s="294">
        <f t="shared" si="321"/>
        <v>1570570</v>
      </c>
      <c r="DN94" s="294">
        <f t="shared" si="321"/>
        <v>1445513</v>
      </c>
      <c r="DO94" s="294">
        <f t="shared" si="321"/>
        <v>1526829</v>
      </c>
      <c r="DP94" s="294">
        <f t="shared" si="321"/>
        <v>1716044</v>
      </c>
      <c r="DQ94" s="294">
        <f t="shared" si="321"/>
        <v>2422020</v>
      </c>
      <c r="DR94" s="294">
        <f t="shared" si="321"/>
        <v>2541925</v>
      </c>
      <c r="DS94" s="294">
        <f t="shared" si="321"/>
        <v>2914496</v>
      </c>
      <c r="DT94" s="294">
        <f t="shared" si="321"/>
        <v>3252180</v>
      </c>
      <c r="DU94" s="294">
        <f t="shared" si="321"/>
        <v>2816042</v>
      </c>
      <c r="DV94" s="294">
        <f t="shared" si="321"/>
        <v>3007694</v>
      </c>
      <c r="DW94" s="294">
        <f t="shared" si="321"/>
        <v>3268402</v>
      </c>
      <c r="DX94" s="294">
        <f t="shared" si="321"/>
        <v>3252782</v>
      </c>
      <c r="DY94" s="294">
        <f t="shared" si="321"/>
        <v>3340976</v>
      </c>
      <c r="DZ94" s="327"/>
      <c r="EA94" s="61">
        <f>'MONTHLY SUMMARIES'!D62</f>
        <v>13626477</v>
      </c>
    </row>
    <row r="95" spans="1:131" s="34" customFormat="1" x14ac:dyDescent="0.25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3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4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>
        <v>18221657</v>
      </c>
      <c r="BN95" s="281">
        <v>18097503</v>
      </c>
      <c r="BO95" s="281">
        <v>15737984</v>
      </c>
      <c r="BP95" s="281">
        <v>17455463</v>
      </c>
      <c r="BQ95" s="281">
        <v>16589139</v>
      </c>
      <c r="BR95" s="281">
        <v>16251621</v>
      </c>
      <c r="BS95" s="281">
        <v>17432300</v>
      </c>
      <c r="BT95" s="281"/>
      <c r="BU95" s="36">
        <f t="shared" si="317"/>
        <v>5170559.2</v>
      </c>
      <c r="BV95" s="40">
        <f t="shared" si="317"/>
        <v>5046268.74</v>
      </c>
      <c r="BW95" s="40">
        <f t="shared" si="317"/>
        <v>4711745.1899999995</v>
      </c>
      <c r="BX95" s="40">
        <f t="shared" si="317"/>
        <v>4909959.1099999994</v>
      </c>
      <c r="BY95" s="40">
        <f t="shared" si="317"/>
        <v>5711900.46</v>
      </c>
      <c r="BZ95" s="40">
        <f t="shared" si="317"/>
        <v>4629079.33</v>
      </c>
      <c r="CA95" s="40">
        <f t="shared" si="317"/>
        <v>3670993.01</v>
      </c>
      <c r="CB95" s="40">
        <f t="shared" si="317"/>
        <v>3794931.2800000003</v>
      </c>
      <c r="CC95" s="40">
        <f t="shared" si="317"/>
        <v>4432362.6899999995</v>
      </c>
      <c r="CD95" s="40">
        <f t="shared" si="317"/>
        <v>4100811.94</v>
      </c>
      <c r="CE95" s="40">
        <f t="shared" si="318"/>
        <v>4011529.1799999997</v>
      </c>
      <c r="CF95" s="40">
        <f t="shared" si="318"/>
        <v>2719792.88</v>
      </c>
      <c r="CG95" s="40">
        <f t="shared" si="318"/>
        <v>872118.96</v>
      </c>
      <c r="CH95" s="40">
        <f t="shared" si="318"/>
        <v>872949</v>
      </c>
      <c r="CI95" s="40">
        <f t="shared" si="318"/>
        <v>94275</v>
      </c>
      <c r="CJ95" s="40">
        <f t="shared" si="318"/>
        <v>-59424</v>
      </c>
      <c r="CK95" s="40">
        <f t="shared" si="318"/>
        <v>-1670447</v>
      </c>
      <c r="CL95" s="40">
        <f t="shared" si="318"/>
        <v>-764573</v>
      </c>
      <c r="CM95" s="258">
        <f t="shared" si="318"/>
        <v>-598296</v>
      </c>
      <c r="CN95" s="258">
        <f t="shared" si="318"/>
        <v>183342</v>
      </c>
      <c r="CO95" s="258">
        <f t="shared" si="319"/>
        <v>252009</v>
      </c>
      <c r="CP95" s="258">
        <f t="shared" si="319"/>
        <v>1030384</v>
      </c>
      <c r="CQ95" s="294">
        <f t="shared" si="319"/>
        <v>1765095</v>
      </c>
      <c r="CR95" s="294">
        <f t="shared" si="319"/>
        <v>2494740</v>
      </c>
      <c r="CS95" s="294">
        <f t="shared" si="319"/>
        <v>3022077</v>
      </c>
      <c r="CT95" s="294">
        <f t="shared" si="319"/>
        <v>2937903</v>
      </c>
      <c r="CU95" s="294">
        <f t="shared" si="319"/>
        <v>3465741</v>
      </c>
      <c r="CV95" s="294">
        <f t="shared" si="319"/>
        <v>2601626</v>
      </c>
      <c r="CW95" s="294">
        <f t="shared" si="319"/>
        <v>3663211</v>
      </c>
      <c r="CX95" s="294">
        <f t="shared" si="319"/>
        <v>3968193</v>
      </c>
      <c r="CY95" s="294">
        <f t="shared" si="320"/>
        <v>2946113</v>
      </c>
      <c r="CZ95" s="294">
        <f t="shared" si="320"/>
        <v>-832418</v>
      </c>
      <c r="DA95" s="294">
        <f t="shared" si="320"/>
        <v>807945</v>
      </c>
      <c r="DB95" s="294">
        <f t="shared" si="320"/>
        <v>1888409</v>
      </c>
      <c r="DC95" s="294">
        <f t="shared" si="320"/>
        <v>349369</v>
      </c>
      <c r="DD95" s="294">
        <f t="shared" si="320"/>
        <v>3023340</v>
      </c>
      <c r="DE95" s="294">
        <f t="shared" si="320"/>
        <v>3673659</v>
      </c>
      <c r="DF95" s="294">
        <f t="shared" si="320"/>
        <v>852596</v>
      </c>
      <c r="DG95" s="294">
        <f t="shared" si="320"/>
        <v>2808945</v>
      </c>
      <c r="DH95" s="294">
        <f t="shared" si="320"/>
        <v>4447103</v>
      </c>
      <c r="DI95" s="294">
        <f t="shared" si="321"/>
        <v>4462519</v>
      </c>
      <c r="DJ95" s="294">
        <f t="shared" si="321"/>
        <v>4196201</v>
      </c>
      <c r="DK95" s="294">
        <f t="shared" si="321"/>
        <v>7596713</v>
      </c>
      <c r="DL95" s="294">
        <f t="shared" si="321"/>
        <v>10456452</v>
      </c>
      <c r="DM95" s="294">
        <f t="shared" si="321"/>
        <v>9419753</v>
      </c>
      <c r="DN95" s="294">
        <f t="shared" si="321"/>
        <v>9890551</v>
      </c>
      <c r="DO95" s="294">
        <f t="shared" si="321"/>
        <v>10585606</v>
      </c>
      <c r="DP95" s="294">
        <f t="shared" si="321"/>
        <v>8274530</v>
      </c>
      <c r="DQ95" s="294">
        <f t="shared" si="321"/>
        <v>6087388</v>
      </c>
      <c r="DR95" s="294">
        <f t="shared" si="321"/>
        <v>7732351</v>
      </c>
      <c r="DS95" s="294">
        <f t="shared" si="321"/>
        <v>3824928</v>
      </c>
      <c r="DT95" s="294">
        <f t="shared" si="321"/>
        <v>2469330</v>
      </c>
      <c r="DU95" s="294">
        <f t="shared" si="321"/>
        <v>-147237</v>
      </c>
      <c r="DV95" s="294">
        <f t="shared" si="321"/>
        <v>1423376</v>
      </c>
      <c r="DW95" s="294">
        <f t="shared" si="321"/>
        <v>-1386528</v>
      </c>
      <c r="DX95" s="294">
        <f t="shared" si="321"/>
        <v>-1724046</v>
      </c>
      <c r="DY95" s="294">
        <f t="shared" si="321"/>
        <v>-1630431</v>
      </c>
      <c r="DZ95" s="327"/>
      <c r="EA95" s="61">
        <f>'MONTHLY SUMMARIES'!D63</f>
        <v>17432300</v>
      </c>
    </row>
    <row r="96" spans="1:131" s="127" customFormat="1" x14ac:dyDescent="0.25">
      <c r="A96" s="144"/>
      <c r="B96" s="35" t="s">
        <v>148</v>
      </c>
      <c r="C96" s="137">
        <f>SUM(C87:C95)</f>
        <v>131010284.37000002</v>
      </c>
      <c r="D96" s="138">
        <f t="shared" ref="D96:P96" si="322">SUM(D87:D95)</f>
        <v>135237848.31</v>
      </c>
      <c r="E96" s="138">
        <f t="shared" si="322"/>
        <v>140435653.25</v>
      </c>
      <c r="F96" s="138">
        <f t="shared" si="322"/>
        <v>146557573.93000001</v>
      </c>
      <c r="G96" s="138">
        <f t="shared" si="322"/>
        <v>148934978.28</v>
      </c>
      <c r="H96" s="138">
        <f t="shared" si="322"/>
        <v>149781044.91999999</v>
      </c>
      <c r="I96" s="138">
        <f t="shared" si="322"/>
        <v>150838894.50000003</v>
      </c>
      <c r="J96" s="138">
        <f t="shared" si="322"/>
        <v>154072768.94999999</v>
      </c>
      <c r="K96" s="138">
        <f t="shared" si="322"/>
        <v>162692120.38</v>
      </c>
      <c r="L96" s="139">
        <f t="shared" si="322"/>
        <v>167744151.46000001</v>
      </c>
      <c r="M96" s="138">
        <f t="shared" si="322"/>
        <v>172812925.88000003</v>
      </c>
      <c r="N96" s="138">
        <f t="shared" si="322"/>
        <v>176409800.66000003</v>
      </c>
      <c r="O96" s="138">
        <f t="shared" si="322"/>
        <v>186777849.23999998</v>
      </c>
      <c r="P96" s="138">
        <f t="shared" si="322"/>
        <v>202437286</v>
      </c>
      <c r="Q96" s="138">
        <f t="shared" ref="Q96:BU96" si="323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4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5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>
        <v>297254629</v>
      </c>
      <c r="BN96" s="282">
        <v>299884918</v>
      </c>
      <c r="BO96" s="282">
        <v>294238723</v>
      </c>
      <c r="BP96" s="282">
        <v>290438983</v>
      </c>
      <c r="BQ96" s="282">
        <v>283532163</v>
      </c>
      <c r="BR96" s="282">
        <v>285835057</v>
      </c>
      <c r="BS96" s="282">
        <v>301103925</v>
      </c>
      <c r="BT96" s="282"/>
      <c r="BU96" s="137">
        <f t="shared" si="323"/>
        <v>55767564.86999999</v>
      </c>
      <c r="BV96" s="140">
        <f t="shared" ref="BV96:BX96" si="324">SUM(BV87:BV95)</f>
        <v>67199437.689999998</v>
      </c>
      <c r="BW96" s="140">
        <f t="shared" si="324"/>
        <v>78729677.75</v>
      </c>
      <c r="BX96" s="140">
        <f t="shared" si="324"/>
        <v>84226232.069999993</v>
      </c>
      <c r="BY96" s="140">
        <f t="shared" ref="BY96:BZ96" si="325">SUM(BY87:BY95)</f>
        <v>93811454.719999999</v>
      </c>
      <c r="BZ96" s="140">
        <f t="shared" si="325"/>
        <v>98654982.079999998</v>
      </c>
      <c r="CA96" s="140">
        <f t="shared" ref="CA96:CB96" si="326">SUM(CA87:CA95)</f>
        <v>101361019.5</v>
      </c>
      <c r="CB96" s="140">
        <f t="shared" si="326"/>
        <v>111231677.05</v>
      </c>
      <c r="CC96" s="140">
        <f t="shared" ref="CC96:CD96" si="327">SUM(CC87:CC95)</f>
        <v>120649451.61999999</v>
      </c>
      <c r="CD96" s="140">
        <f t="shared" si="327"/>
        <v>127899220.54000001</v>
      </c>
      <c r="CE96" s="140">
        <f t="shared" ref="CE96:CF96" si="328">SUM(CE87:CE95)</f>
        <v>126507057.12</v>
      </c>
      <c r="CF96" s="140">
        <f t="shared" si="328"/>
        <v>124528523.34</v>
      </c>
      <c r="CG96" s="140">
        <f t="shared" ref="CG96:CH96" si="329">SUM(CG87:CG95)</f>
        <v>116006800.76000001</v>
      </c>
      <c r="CH96" s="140">
        <f t="shared" si="329"/>
        <v>113729822</v>
      </c>
      <c r="CI96" s="140">
        <f t="shared" ref="CI96:CJ96" si="330">SUM(CI87:CI95)</f>
        <v>103840820</v>
      </c>
      <c r="CJ96" s="140">
        <f t="shared" si="330"/>
        <v>94496981</v>
      </c>
      <c r="CK96" s="140">
        <f t="shared" ref="CK96:CL96" si="331">SUM(CK87:CK95)</f>
        <v>73672809</v>
      </c>
      <c r="CL96" s="140">
        <f t="shared" si="331"/>
        <v>55507160</v>
      </c>
      <c r="CM96" s="259">
        <f t="shared" ref="CM96:CN96" si="332">SUM(CM87:CM95)</f>
        <v>37581249</v>
      </c>
      <c r="CN96" s="259">
        <f t="shared" si="332"/>
        <v>19501019</v>
      </c>
      <c r="CO96" s="259">
        <f t="shared" ref="CO96:CQ96" si="333">SUM(CO87:CO95)</f>
        <v>-946691</v>
      </c>
      <c r="CP96" s="259">
        <f t="shared" si="333"/>
        <v>-7152810</v>
      </c>
      <c r="CQ96" s="295">
        <f t="shared" si="333"/>
        <v>-11206875</v>
      </c>
      <c r="CR96" s="295">
        <f t="shared" ref="CR96:CS96" si="334">SUM(CR87:CR95)</f>
        <v>-16478012</v>
      </c>
      <c r="CS96" s="295">
        <f t="shared" si="334"/>
        <v>-20152085</v>
      </c>
      <c r="CT96" s="295">
        <f t="shared" ref="CT96:CU96" si="335">SUM(CT87:CT95)</f>
        <v>-35894661</v>
      </c>
      <c r="CU96" s="295">
        <f t="shared" si="335"/>
        <v>-41021573</v>
      </c>
      <c r="CV96" s="295">
        <f t="shared" ref="CV96" si="336">SUM(CV87:CV95)</f>
        <v>-51711229</v>
      </c>
      <c r="CW96" s="295">
        <f t="shared" ref="CW96" si="337">SUM(CW87:CW95)</f>
        <v>-46777070</v>
      </c>
      <c r="CX96" s="295">
        <f t="shared" ref="CX96" si="338">SUM(CX87:CX95)</f>
        <v>-45852318</v>
      </c>
      <c r="CY96" s="295">
        <f t="shared" ref="CY96" si="339">SUM(CY87:CY95)</f>
        <v>-37536580</v>
      </c>
      <c r="CZ96" s="295">
        <f t="shared" ref="CZ96" si="340">SUM(CZ87:CZ95)</f>
        <v>-36990931</v>
      </c>
      <c r="DA96" s="295">
        <f t="shared" ref="DA96" si="341">SUM(DA87:DA95)</f>
        <v>-26497807</v>
      </c>
      <c r="DB96" s="295">
        <f t="shared" ref="DB96" si="342">SUM(DB87:DB95)</f>
        <v>-25534317</v>
      </c>
      <c r="DC96" s="295">
        <f t="shared" ref="DC96" si="343">SUM(DC87:DC95)</f>
        <v>-26815520</v>
      </c>
      <c r="DD96" s="295">
        <f t="shared" ref="DD96" si="344">SUM(DD87:DD95)</f>
        <v>-20291463</v>
      </c>
      <c r="DE96" s="295">
        <f t="shared" ref="DE96" si="345">SUM(DE87:DE95)</f>
        <v>-9905356</v>
      </c>
      <c r="DF96" s="295">
        <f t="shared" ref="DF96" si="346">SUM(DF87:DF95)</f>
        <v>4437777</v>
      </c>
      <c r="DG96" s="295">
        <f t="shared" ref="DG96" si="347">SUM(DG87:DG95)</f>
        <v>12713108</v>
      </c>
      <c r="DH96" s="295">
        <f t="shared" ref="DH96" si="348">SUM(DH87:DH95)</f>
        <v>27029371</v>
      </c>
      <c r="DI96" s="295">
        <f t="shared" ref="DI96" si="349">SUM(DI87:DI95)</f>
        <v>37621286</v>
      </c>
      <c r="DJ96" s="295">
        <f t="shared" ref="DJ96" si="350">SUM(DJ87:DJ95)</f>
        <v>38134567</v>
      </c>
      <c r="DK96" s="295">
        <f t="shared" ref="DK96:DL96" si="351">SUM(DK87:DK95)</f>
        <v>27427851</v>
      </c>
      <c r="DL96" s="295">
        <f t="shared" si="351"/>
        <v>31857900</v>
      </c>
      <c r="DM96" s="295">
        <f t="shared" ref="DM96:DN96" si="352">SUM(DM87:DM95)</f>
        <v>30665862</v>
      </c>
      <c r="DN96" s="295">
        <f t="shared" si="352"/>
        <v>33562106</v>
      </c>
      <c r="DO96" s="295">
        <f t="shared" ref="DO96:DP96" si="353">SUM(DO87:DO95)</f>
        <v>34331271</v>
      </c>
      <c r="DP96" s="295">
        <f t="shared" si="353"/>
        <v>30435895</v>
      </c>
      <c r="DQ96" s="295">
        <f t="shared" ref="DQ96" si="354">SUM(DQ87:DQ95)</f>
        <v>25525531</v>
      </c>
      <c r="DR96" s="295">
        <f t="shared" ref="DR96:DS96" si="355">SUM(DR87:DR95)</f>
        <v>12670721</v>
      </c>
      <c r="DS96" s="295">
        <f t="shared" si="355"/>
        <v>2556943</v>
      </c>
      <c r="DT96" s="295">
        <f t="shared" ref="DT96" si="356">SUM(DT87:DT95)</f>
        <v>-714011</v>
      </c>
      <c r="DU96" s="295">
        <f t="shared" ref="DU96:DV96" si="357">SUM(DU87:DU95)</f>
        <v>-13024735</v>
      </c>
      <c r="DV96" s="295">
        <f t="shared" si="357"/>
        <v>-5786453</v>
      </c>
      <c r="DW96" s="295">
        <f t="shared" ref="DW96" si="358">SUM(DW87:DW95)</f>
        <v>3859729</v>
      </c>
      <c r="DX96" s="295">
        <f t="shared" ref="DX96:DY96" si="359">SUM(DX87:DX95)</f>
        <v>6162623</v>
      </c>
      <c r="DY96" s="295">
        <f t="shared" si="359"/>
        <v>14540989</v>
      </c>
      <c r="DZ96" s="328"/>
      <c r="EA96" s="249">
        <f>EA87+EA90+EA93+EA94+EA95</f>
        <v>301103925</v>
      </c>
    </row>
    <row r="97" spans="1:131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327"/>
      <c r="EA97" s="46"/>
    </row>
    <row r="98" spans="1:131" s="34" customFormat="1" x14ac:dyDescent="0.25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3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4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>
        <v>204753079</v>
      </c>
      <c r="BN98" s="281">
        <v>200057884</v>
      </c>
      <c r="BO98" s="281">
        <v>199709236</v>
      </c>
      <c r="BP98" s="281">
        <v>214996280</v>
      </c>
      <c r="BQ98" s="281">
        <v>218891084</v>
      </c>
      <c r="BR98" s="281">
        <v>210097662</v>
      </c>
      <c r="BS98" s="281">
        <v>205600401</v>
      </c>
      <c r="BT98" s="281"/>
      <c r="BU98" s="36">
        <f t="shared" ref="BU98:DY98" si="360">O98-C98</f>
        <v>47836334.939999998</v>
      </c>
      <c r="BV98" s="40">
        <f t="shared" si="360"/>
        <v>50368626.189999998</v>
      </c>
      <c r="BW98" s="40">
        <f t="shared" si="360"/>
        <v>62672863.670000002</v>
      </c>
      <c r="BX98" s="40">
        <f t="shared" si="360"/>
        <v>69292491.859999999</v>
      </c>
      <c r="BY98" s="40">
        <f t="shared" si="360"/>
        <v>69876463.299999997</v>
      </c>
      <c r="BZ98" s="40">
        <f t="shared" si="360"/>
        <v>75753888.829999998</v>
      </c>
      <c r="CA98" s="40">
        <f t="shared" si="360"/>
        <v>88416458.969999999</v>
      </c>
      <c r="CB98" s="40">
        <f t="shared" si="360"/>
        <v>99837376.920000002</v>
      </c>
      <c r="CC98" s="40">
        <f t="shared" si="360"/>
        <v>96159950.579999998</v>
      </c>
      <c r="CD98" s="40">
        <f t="shared" si="360"/>
        <v>96216106.469999999</v>
      </c>
      <c r="CE98" s="40">
        <f t="shared" si="360"/>
        <v>94313961.580000013</v>
      </c>
      <c r="CF98" s="40">
        <f t="shared" si="360"/>
        <v>88674810.289999992</v>
      </c>
      <c r="CG98" s="40">
        <f t="shared" si="360"/>
        <v>79595820.710000008</v>
      </c>
      <c r="CH98" s="40">
        <f t="shared" si="360"/>
        <v>85645799</v>
      </c>
      <c r="CI98" s="40">
        <f t="shared" si="360"/>
        <v>68271370</v>
      </c>
      <c r="CJ98" s="40">
        <f t="shared" si="360"/>
        <v>56273233</v>
      </c>
      <c r="CK98" s="40">
        <f t="shared" si="360"/>
        <v>40357232</v>
      </c>
      <c r="CL98" s="40">
        <f t="shared" si="360"/>
        <v>20591231</v>
      </c>
      <c r="CM98" s="258">
        <f t="shared" si="360"/>
        <v>-4206707</v>
      </c>
      <c r="CN98" s="258">
        <f t="shared" si="360"/>
        <v>-12794050</v>
      </c>
      <c r="CO98" s="258">
        <f t="shared" si="360"/>
        <v>-8099562</v>
      </c>
      <c r="CP98" s="258">
        <f t="shared" si="360"/>
        <v>-23084297</v>
      </c>
      <c r="CQ98" s="294">
        <f t="shared" si="360"/>
        <v>-19489354</v>
      </c>
      <c r="CR98" s="294">
        <f t="shared" si="360"/>
        <v>-19731307</v>
      </c>
      <c r="CS98" s="294">
        <f t="shared" si="360"/>
        <v>-20371932</v>
      </c>
      <c r="CT98" s="294">
        <f t="shared" si="360"/>
        <v>-45037832</v>
      </c>
      <c r="CU98" s="294">
        <f t="shared" si="360"/>
        <v>-45509551</v>
      </c>
      <c r="CV98" s="294">
        <f t="shared" si="360"/>
        <v>-48284036</v>
      </c>
      <c r="CW98" s="294">
        <f t="shared" si="360"/>
        <v>-36377913</v>
      </c>
      <c r="CX98" s="294">
        <f t="shared" si="360"/>
        <v>-31562777</v>
      </c>
      <c r="CY98" s="294">
        <f t="shared" si="360"/>
        <v>-20774599</v>
      </c>
      <c r="CZ98" s="294">
        <f t="shared" si="360"/>
        <v>-25355080</v>
      </c>
      <c r="DA98" s="294">
        <f t="shared" si="360"/>
        <v>-35053026</v>
      </c>
      <c r="DB98" s="294">
        <f t="shared" si="360"/>
        <v>-7091339</v>
      </c>
      <c r="DC98" s="294">
        <f t="shared" si="360"/>
        <v>-11895897</v>
      </c>
      <c r="DD98" s="294">
        <f t="shared" si="360"/>
        <v>-6424520</v>
      </c>
      <c r="DE98" s="294">
        <f t="shared" si="360"/>
        <v>-3952074</v>
      </c>
      <c r="DF98" s="294">
        <f t="shared" si="360"/>
        <v>23525045</v>
      </c>
      <c r="DG98" s="294">
        <f t="shared" si="360"/>
        <v>22093733</v>
      </c>
      <c r="DH98" s="294">
        <f t="shared" si="360"/>
        <v>24868503</v>
      </c>
      <c r="DI98" s="294">
        <f t="shared" si="360"/>
        <v>18711927</v>
      </c>
      <c r="DJ98" s="294">
        <f t="shared" si="360"/>
        <v>20213122</v>
      </c>
      <c r="DK98" s="294">
        <f t="shared" si="360"/>
        <v>8290658</v>
      </c>
      <c r="DL98" s="294">
        <f t="shared" si="360"/>
        <v>8988969</v>
      </c>
      <c r="DM98" s="294">
        <f t="shared" si="360"/>
        <v>15587752</v>
      </c>
      <c r="DN98" s="294">
        <f t="shared" si="360"/>
        <v>-2225311</v>
      </c>
      <c r="DO98" s="294">
        <f t="shared" si="360"/>
        <v>5703468</v>
      </c>
      <c r="DP98" s="294">
        <f t="shared" si="360"/>
        <v>-5019142</v>
      </c>
      <c r="DQ98" s="294">
        <f t="shared" si="360"/>
        <v>-5710949</v>
      </c>
      <c r="DR98" s="294">
        <f t="shared" si="360"/>
        <v>-21533410</v>
      </c>
      <c r="DS98" s="294">
        <f t="shared" si="360"/>
        <v>-22954007</v>
      </c>
      <c r="DT98" s="294">
        <f t="shared" si="360"/>
        <v>-19112150</v>
      </c>
      <c r="DU98" s="294">
        <f t="shared" si="360"/>
        <v>-10875217</v>
      </c>
      <c r="DV98" s="294">
        <f t="shared" si="360"/>
        <v>5217783</v>
      </c>
      <c r="DW98" s="294">
        <f t="shared" si="360"/>
        <v>15873697</v>
      </c>
      <c r="DX98" s="294">
        <f t="shared" si="360"/>
        <v>7080275</v>
      </c>
      <c r="DY98" s="294">
        <f t="shared" si="360"/>
        <v>3974080</v>
      </c>
      <c r="DZ98" s="327"/>
      <c r="EA98" s="61">
        <f>'MONTHLY SUMMARIES'!D66</f>
        <v>205600401</v>
      </c>
    </row>
    <row r="99" spans="1:131" s="34" customFormat="1" x14ac:dyDescent="0.2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3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4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>
        <v>91347237</v>
      </c>
      <c r="BN99" s="281">
        <v>64780838</v>
      </c>
      <c r="BO99" s="281">
        <v>66589765</v>
      </c>
      <c r="BP99" s="281">
        <v>74471284</v>
      </c>
      <c r="BQ99" s="281">
        <v>79338717</v>
      </c>
      <c r="BR99" s="281">
        <v>79132391</v>
      </c>
      <c r="BS99" s="281">
        <v>77313265</v>
      </c>
      <c r="BT99" s="281"/>
      <c r="BU99" s="36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327"/>
      <c r="EA99" s="61">
        <f>GETPIVOTDATA("VALUE",'CSS ESCO pvt'!$I$3,"DATE_FILE",$EA$8,"COMPANY",$EA$6,"TRIM_CAT","Residential-GRID","TRIM_LINE",$A97)</f>
        <v>77313265</v>
      </c>
    </row>
    <row r="100" spans="1:131" s="34" customFormat="1" x14ac:dyDescent="0.2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3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4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>
        <v>113405842</v>
      </c>
      <c r="BN100" s="281">
        <v>135277046</v>
      </c>
      <c r="BO100" s="281">
        <v>133119471</v>
      </c>
      <c r="BP100" s="281">
        <v>140524996</v>
      </c>
      <c r="BQ100" s="281">
        <v>139552367</v>
      </c>
      <c r="BR100" s="281">
        <v>130965271</v>
      </c>
      <c r="BS100" s="281">
        <v>128287136</v>
      </c>
      <c r="BT100" s="281"/>
      <c r="BU100" s="36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327"/>
      <c r="EA100" s="75">
        <f>EA98-EA99</f>
        <v>128287136</v>
      </c>
    </row>
    <row r="101" spans="1:131" s="34" customFormat="1" x14ac:dyDescent="0.25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3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4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>
        <v>122772062</v>
      </c>
      <c r="BN101" s="281">
        <v>120613531</v>
      </c>
      <c r="BO101" s="281">
        <v>116983894</v>
      </c>
      <c r="BP101" s="281">
        <v>117350446</v>
      </c>
      <c r="BQ101" s="281">
        <v>120061326</v>
      </c>
      <c r="BR101" s="281">
        <v>117501461</v>
      </c>
      <c r="BS101" s="281">
        <v>116679454</v>
      </c>
      <c r="BT101" s="281"/>
      <c r="BU101" s="36">
        <f t="shared" ref="BU101:DY101" si="361">O101-C101</f>
        <v>15752183.140000008</v>
      </c>
      <c r="BV101" s="40">
        <f t="shared" si="361"/>
        <v>21691320.710000001</v>
      </c>
      <c r="BW101" s="40">
        <f t="shared" si="361"/>
        <v>21064139.039999999</v>
      </c>
      <c r="BX101" s="40">
        <f t="shared" si="361"/>
        <v>20955600.5</v>
      </c>
      <c r="BY101" s="40">
        <f t="shared" si="361"/>
        <v>26601223.460000001</v>
      </c>
      <c r="BZ101" s="40">
        <f t="shared" si="361"/>
        <v>26031880.369999997</v>
      </c>
      <c r="CA101" s="40">
        <f t="shared" si="361"/>
        <v>24712990.460000001</v>
      </c>
      <c r="CB101" s="40">
        <f t="shared" si="361"/>
        <v>19950153.840000004</v>
      </c>
      <c r="CC101" s="40">
        <f t="shared" si="361"/>
        <v>25900091.210000001</v>
      </c>
      <c r="CD101" s="40">
        <f t="shared" si="361"/>
        <v>29576672.219999999</v>
      </c>
      <c r="CE101" s="40">
        <f t="shared" si="361"/>
        <v>26953755.380000003</v>
      </c>
      <c r="CF101" s="40">
        <f t="shared" si="361"/>
        <v>31031521.040000007</v>
      </c>
      <c r="CG101" s="40">
        <f t="shared" si="361"/>
        <v>33869650.849999994</v>
      </c>
      <c r="CH101" s="40">
        <f t="shared" si="361"/>
        <v>23929956</v>
      </c>
      <c r="CI101" s="40">
        <f t="shared" si="361"/>
        <v>26955960</v>
      </c>
      <c r="CJ101" s="40">
        <f t="shared" si="361"/>
        <v>27912871</v>
      </c>
      <c r="CK101" s="40">
        <f t="shared" si="361"/>
        <v>23649525</v>
      </c>
      <c r="CL101" s="40">
        <f t="shared" si="361"/>
        <v>23998764</v>
      </c>
      <c r="CM101" s="258">
        <f t="shared" si="361"/>
        <v>19928752</v>
      </c>
      <c r="CN101" s="258">
        <f t="shared" si="361"/>
        <v>17810353</v>
      </c>
      <c r="CO101" s="258">
        <f t="shared" si="361"/>
        <v>-3012533</v>
      </c>
      <c r="CP101" s="258">
        <f t="shared" si="361"/>
        <v>5477503</v>
      </c>
      <c r="CQ101" s="294">
        <f t="shared" si="361"/>
        <v>1499562</v>
      </c>
      <c r="CR101" s="294">
        <f t="shared" si="361"/>
        <v>-7236367</v>
      </c>
      <c r="CS101" s="294">
        <f t="shared" si="361"/>
        <v>-9225691</v>
      </c>
      <c r="CT101" s="294">
        <f t="shared" si="361"/>
        <v>1044855</v>
      </c>
      <c r="CU101" s="294">
        <f t="shared" si="361"/>
        <v>-597070</v>
      </c>
      <c r="CV101" s="294">
        <f t="shared" si="361"/>
        <v>-5952211</v>
      </c>
      <c r="CW101" s="294">
        <f t="shared" si="361"/>
        <v>-13554651</v>
      </c>
      <c r="CX101" s="294">
        <f t="shared" si="361"/>
        <v>-17658595</v>
      </c>
      <c r="CY101" s="294">
        <f t="shared" si="361"/>
        <v>-11064324</v>
      </c>
      <c r="CZ101" s="294">
        <f t="shared" si="361"/>
        <v>-5623303</v>
      </c>
      <c r="DA101" s="294">
        <f t="shared" si="361"/>
        <v>6448001</v>
      </c>
      <c r="DB101" s="294">
        <f t="shared" si="361"/>
        <v>-12213113</v>
      </c>
      <c r="DC101" s="294">
        <f t="shared" si="361"/>
        <v>6991220</v>
      </c>
      <c r="DD101" s="294">
        <f t="shared" si="361"/>
        <v>14018212</v>
      </c>
      <c r="DE101" s="294">
        <f t="shared" si="361"/>
        <v>16931502</v>
      </c>
      <c r="DF101" s="294">
        <f t="shared" si="361"/>
        <v>9657474</v>
      </c>
      <c r="DG101" s="294">
        <f t="shared" si="361"/>
        <v>15688879</v>
      </c>
      <c r="DH101" s="294">
        <f t="shared" si="361"/>
        <v>18199684</v>
      </c>
      <c r="DI101" s="294">
        <f t="shared" si="361"/>
        <v>22220340</v>
      </c>
      <c r="DJ101" s="294">
        <f t="shared" si="361"/>
        <v>19959907</v>
      </c>
      <c r="DK101" s="294">
        <f t="shared" si="361"/>
        <v>17512016</v>
      </c>
      <c r="DL101" s="294">
        <f t="shared" si="361"/>
        <v>18103498</v>
      </c>
      <c r="DM101" s="294">
        <f t="shared" si="361"/>
        <v>18539215</v>
      </c>
      <c r="DN101" s="294">
        <f t="shared" si="361"/>
        <v>23672649</v>
      </c>
      <c r="DO101" s="294">
        <f t="shared" si="361"/>
        <v>4037050</v>
      </c>
      <c r="DP101" s="294">
        <f t="shared" si="361"/>
        <v>7945378</v>
      </c>
      <c r="DQ101" s="294">
        <f t="shared" si="361"/>
        <v>6850243</v>
      </c>
      <c r="DR101" s="294">
        <f t="shared" si="361"/>
        <v>4717197</v>
      </c>
      <c r="DS101" s="294">
        <f t="shared" si="361"/>
        <v>1461218</v>
      </c>
      <c r="DT101" s="294">
        <f t="shared" si="361"/>
        <v>1568835</v>
      </c>
      <c r="DU101" s="294">
        <f t="shared" si="361"/>
        <v>-165040</v>
      </c>
      <c r="DV101" s="294">
        <f t="shared" si="361"/>
        <v>5335156</v>
      </c>
      <c r="DW101" s="294">
        <f t="shared" si="361"/>
        <v>7386070</v>
      </c>
      <c r="DX101" s="294">
        <f t="shared" si="361"/>
        <v>4826205</v>
      </c>
      <c r="DY101" s="294">
        <f t="shared" si="361"/>
        <v>5613464</v>
      </c>
      <c r="DZ101" s="327"/>
      <c r="EA101" s="61">
        <f>'MONTHLY SUMMARIES'!D67</f>
        <v>116679454</v>
      </c>
    </row>
    <row r="102" spans="1:131" s="34" customFormat="1" x14ac:dyDescent="0.2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3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4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>
        <v>47406373</v>
      </c>
      <c r="BN102" s="281">
        <v>40281388</v>
      </c>
      <c r="BO102" s="281">
        <v>40428528</v>
      </c>
      <c r="BP102" s="281">
        <v>41945173</v>
      </c>
      <c r="BQ102" s="281">
        <v>42674307</v>
      </c>
      <c r="BR102" s="281">
        <v>42521019</v>
      </c>
      <c r="BS102" s="281">
        <v>40970320</v>
      </c>
      <c r="BT102" s="281"/>
      <c r="BU102" s="36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327"/>
      <c r="EA102" s="61">
        <f>GETPIVOTDATA("VALUE",'CSS ESCO pvt'!$I$3,"DATE_FILE",$EA$8,"COMPANY",$EA$6,"TRIM_CAT","Low Income Residential-GRID","TRIM_LINE",$A97)</f>
        <v>40970320</v>
      </c>
    </row>
    <row r="103" spans="1:131" s="34" customFormat="1" x14ac:dyDescent="0.2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3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4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>
        <v>75365689</v>
      </c>
      <c r="BN103" s="281">
        <v>80332143</v>
      </c>
      <c r="BO103" s="281">
        <v>76555366</v>
      </c>
      <c r="BP103" s="281">
        <v>75405273</v>
      </c>
      <c r="BQ103" s="281">
        <v>77387019</v>
      </c>
      <c r="BR103" s="281">
        <v>74980442</v>
      </c>
      <c r="BS103" s="281">
        <v>75709134</v>
      </c>
      <c r="BT103" s="281"/>
      <c r="BU103" s="36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327"/>
      <c r="EA103" s="75">
        <f>EA101-EA102</f>
        <v>75709134</v>
      </c>
    </row>
    <row r="104" spans="1:131" s="34" customFormat="1" x14ac:dyDescent="0.25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3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4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>
        <v>22974057</v>
      </c>
      <c r="BN104" s="281">
        <v>21851937</v>
      </c>
      <c r="BO104" s="281">
        <v>21785571</v>
      </c>
      <c r="BP104" s="281">
        <v>23465451</v>
      </c>
      <c r="BQ104" s="281">
        <v>24096128</v>
      </c>
      <c r="BR104" s="281">
        <v>22673099</v>
      </c>
      <c r="BS104" s="281">
        <v>23640477</v>
      </c>
      <c r="BT104" s="281"/>
      <c r="BU104" s="36">
        <f t="shared" ref="BU104:CD106" si="362">O104-C104</f>
        <v>3160218.7299999986</v>
      </c>
      <c r="BV104" s="40">
        <f t="shared" si="362"/>
        <v>7288690.5800000001</v>
      </c>
      <c r="BW104" s="40">
        <f t="shared" si="362"/>
        <v>8438839.3399999999</v>
      </c>
      <c r="BX104" s="40">
        <f t="shared" si="362"/>
        <v>9075727.0300000012</v>
      </c>
      <c r="BY104" s="40">
        <f t="shared" si="362"/>
        <v>8770217.9299999997</v>
      </c>
      <c r="BZ104" s="40">
        <f t="shared" si="362"/>
        <v>9071788.9700000007</v>
      </c>
      <c r="CA104" s="40">
        <f t="shared" si="362"/>
        <v>8272105.75</v>
      </c>
      <c r="CB104" s="40">
        <f t="shared" si="362"/>
        <v>7336773.0500000007</v>
      </c>
      <c r="CC104" s="40">
        <f t="shared" si="362"/>
        <v>7838827.4600000009</v>
      </c>
      <c r="CD104" s="40">
        <f t="shared" si="362"/>
        <v>8285835.2300000004</v>
      </c>
      <c r="CE104" s="40">
        <f t="shared" ref="CE104:CN106" si="363">Y104-M104</f>
        <v>8959771.3900000006</v>
      </c>
      <c r="CF104" s="40">
        <f t="shared" si="363"/>
        <v>9007398.8000000007</v>
      </c>
      <c r="CG104" s="40">
        <f t="shared" si="363"/>
        <v>6294005.8000000007</v>
      </c>
      <c r="CH104" s="40">
        <f t="shared" si="363"/>
        <v>2549860</v>
      </c>
      <c r="CI104" s="40">
        <f t="shared" si="363"/>
        <v>2670318</v>
      </c>
      <c r="CJ104" s="40">
        <f t="shared" si="363"/>
        <v>3373826</v>
      </c>
      <c r="CK104" s="40">
        <f t="shared" si="363"/>
        <v>3537621</v>
      </c>
      <c r="CL104" s="40">
        <f t="shared" si="363"/>
        <v>2785347</v>
      </c>
      <c r="CM104" s="258">
        <f t="shared" si="363"/>
        <v>3230497</v>
      </c>
      <c r="CN104" s="258">
        <f t="shared" si="363"/>
        <v>5165493</v>
      </c>
      <c r="CO104" s="258">
        <f t="shared" ref="CO104:CX106" si="364">AI104-W104</f>
        <v>4386074</v>
      </c>
      <c r="CP104" s="258">
        <f t="shared" si="364"/>
        <v>2571558</v>
      </c>
      <c r="CQ104" s="294">
        <f t="shared" si="364"/>
        <v>4809384</v>
      </c>
      <c r="CR104" s="294">
        <f t="shared" si="364"/>
        <v>3402884</v>
      </c>
      <c r="CS104" s="294">
        <f t="shared" si="364"/>
        <v>3855555</v>
      </c>
      <c r="CT104" s="294">
        <f t="shared" si="364"/>
        <v>1696490</v>
      </c>
      <c r="CU104" s="294">
        <f t="shared" si="364"/>
        <v>1205758</v>
      </c>
      <c r="CV104" s="294">
        <f t="shared" si="364"/>
        <v>-104559</v>
      </c>
      <c r="CW104" s="294">
        <f t="shared" si="364"/>
        <v>-943807</v>
      </c>
      <c r="CX104" s="294">
        <f t="shared" si="364"/>
        <v>-1110695</v>
      </c>
      <c r="CY104" s="294">
        <f t="shared" ref="CY104:DH106" si="365">AS104-AG104</f>
        <v>-47622</v>
      </c>
      <c r="CZ104" s="294">
        <f t="shared" si="365"/>
        <v>-1289810</v>
      </c>
      <c r="DA104" s="294">
        <f t="shared" si="365"/>
        <v>-3074115</v>
      </c>
      <c r="DB104" s="294">
        <f t="shared" si="365"/>
        <v>-657238</v>
      </c>
      <c r="DC104" s="294">
        <f t="shared" si="365"/>
        <v>-2921380</v>
      </c>
      <c r="DD104" s="294">
        <f t="shared" si="365"/>
        <v>-459469</v>
      </c>
      <c r="DE104" s="294">
        <f t="shared" si="365"/>
        <v>1161658</v>
      </c>
      <c r="DF104" s="294">
        <f t="shared" si="365"/>
        <v>3070237</v>
      </c>
      <c r="DG104" s="294">
        <f t="shared" si="365"/>
        <v>3400735</v>
      </c>
      <c r="DH104" s="294">
        <f t="shared" si="365"/>
        <v>3674848</v>
      </c>
      <c r="DI104" s="294">
        <f t="shared" ref="DI104:DY106" si="366">BC104-AQ104</f>
        <v>2395859</v>
      </c>
      <c r="DJ104" s="294">
        <f t="shared" si="366"/>
        <v>1846205</v>
      </c>
      <c r="DK104" s="294">
        <f t="shared" si="366"/>
        <v>119977</v>
      </c>
      <c r="DL104" s="294">
        <f t="shared" si="366"/>
        <v>629322</v>
      </c>
      <c r="DM104" s="294">
        <f t="shared" si="366"/>
        <v>1750288</v>
      </c>
      <c r="DN104" s="294">
        <f t="shared" si="366"/>
        <v>295355</v>
      </c>
      <c r="DO104" s="294">
        <f t="shared" si="366"/>
        <v>-613034</v>
      </c>
      <c r="DP104" s="294">
        <f t="shared" si="366"/>
        <v>-1102328</v>
      </c>
      <c r="DQ104" s="294">
        <f t="shared" si="366"/>
        <v>-1067990</v>
      </c>
      <c r="DR104" s="294">
        <f t="shared" si="366"/>
        <v>-1295683</v>
      </c>
      <c r="DS104" s="294">
        <f t="shared" si="366"/>
        <v>-1746370</v>
      </c>
      <c r="DT104" s="294">
        <f t="shared" si="366"/>
        <v>-2192188</v>
      </c>
      <c r="DU104" s="294">
        <f t="shared" si="366"/>
        <v>-393047</v>
      </c>
      <c r="DV104" s="294">
        <f t="shared" si="366"/>
        <v>1912309</v>
      </c>
      <c r="DW104" s="294">
        <f t="shared" si="366"/>
        <v>3129708</v>
      </c>
      <c r="DX104" s="294">
        <f t="shared" si="366"/>
        <v>1706679</v>
      </c>
      <c r="DY104" s="294">
        <f t="shared" si="366"/>
        <v>3101019</v>
      </c>
      <c r="DZ104" s="327"/>
      <c r="EA104" s="61">
        <f>'MONTHLY SUMMARIES'!D68</f>
        <v>23640477</v>
      </c>
    </row>
    <row r="105" spans="1:131" s="34" customFormat="1" x14ac:dyDescent="0.25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3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4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>
        <v>19713981</v>
      </c>
      <c r="BN105" s="281">
        <v>19710337</v>
      </c>
      <c r="BO105" s="281">
        <v>20156957</v>
      </c>
      <c r="BP105" s="281">
        <v>21462243</v>
      </c>
      <c r="BQ105" s="281">
        <v>21887165</v>
      </c>
      <c r="BR105" s="281">
        <v>20579797</v>
      </c>
      <c r="BS105" s="281">
        <v>21942432</v>
      </c>
      <c r="BT105" s="281"/>
      <c r="BU105" s="36">
        <f t="shared" si="362"/>
        <v>2351522.7400000002</v>
      </c>
      <c r="BV105" s="40">
        <f t="shared" si="362"/>
        <v>6058252.0499999998</v>
      </c>
      <c r="BW105" s="40">
        <f t="shared" si="362"/>
        <v>6957180.8499999996</v>
      </c>
      <c r="BX105" s="40">
        <f t="shared" si="362"/>
        <v>6301498.8200000003</v>
      </c>
      <c r="BY105" s="40">
        <f t="shared" si="362"/>
        <v>5018693.5199999996</v>
      </c>
      <c r="BZ105" s="40">
        <f t="shared" si="362"/>
        <v>5452631.4500000002</v>
      </c>
      <c r="CA105" s="40">
        <f t="shared" si="362"/>
        <v>5044785.78</v>
      </c>
      <c r="CB105" s="40">
        <f t="shared" si="362"/>
        <v>4612554.9400000004</v>
      </c>
      <c r="CC105" s="40">
        <f t="shared" si="362"/>
        <v>4934545.88</v>
      </c>
      <c r="CD105" s="40">
        <f t="shared" si="362"/>
        <v>4673953.17</v>
      </c>
      <c r="CE105" s="40">
        <f t="shared" si="363"/>
        <v>5783252.0499999998</v>
      </c>
      <c r="CF105" s="40">
        <f t="shared" si="363"/>
        <v>6375529.5300000003</v>
      </c>
      <c r="CG105" s="40">
        <f t="shared" si="363"/>
        <v>4220012.0299999993</v>
      </c>
      <c r="CH105" s="40">
        <f t="shared" si="363"/>
        <v>-398706</v>
      </c>
      <c r="CI105" s="40">
        <f t="shared" si="363"/>
        <v>-179200</v>
      </c>
      <c r="CJ105" s="40">
        <f t="shared" si="363"/>
        <v>1093695</v>
      </c>
      <c r="CK105" s="40">
        <f t="shared" si="363"/>
        <v>2737223</v>
      </c>
      <c r="CL105" s="40">
        <f t="shared" si="363"/>
        <v>602624</v>
      </c>
      <c r="CM105" s="258">
        <f t="shared" si="363"/>
        <v>1491454</v>
      </c>
      <c r="CN105" s="258">
        <f t="shared" si="363"/>
        <v>5367589</v>
      </c>
      <c r="CO105" s="258">
        <f t="shared" si="364"/>
        <v>5908621</v>
      </c>
      <c r="CP105" s="258">
        <f t="shared" si="364"/>
        <v>3911505</v>
      </c>
      <c r="CQ105" s="294">
        <f t="shared" si="364"/>
        <v>6193986</v>
      </c>
      <c r="CR105" s="294">
        <f t="shared" si="364"/>
        <v>3134415</v>
      </c>
      <c r="CS105" s="294">
        <f t="shared" si="364"/>
        <v>3619934</v>
      </c>
      <c r="CT105" s="294">
        <f t="shared" si="364"/>
        <v>1594524</v>
      </c>
      <c r="CU105" s="294">
        <f t="shared" si="364"/>
        <v>2194750</v>
      </c>
      <c r="CV105" s="294">
        <f t="shared" si="364"/>
        <v>890804</v>
      </c>
      <c r="CW105" s="294">
        <f t="shared" si="364"/>
        <v>371744</v>
      </c>
      <c r="CX105" s="294">
        <f t="shared" si="364"/>
        <v>1574974</v>
      </c>
      <c r="CY105" s="294">
        <f t="shared" si="365"/>
        <v>2565005</v>
      </c>
      <c r="CZ105" s="294">
        <f t="shared" si="365"/>
        <v>108823</v>
      </c>
      <c r="DA105" s="294">
        <f t="shared" si="365"/>
        <v>26274</v>
      </c>
      <c r="DB105" s="294">
        <f t="shared" si="365"/>
        <v>1388749</v>
      </c>
      <c r="DC105" s="294">
        <f t="shared" si="365"/>
        <v>-2438202</v>
      </c>
      <c r="DD105" s="294">
        <f t="shared" si="365"/>
        <v>-66034</v>
      </c>
      <c r="DE105" s="294">
        <f t="shared" si="365"/>
        <v>560118</v>
      </c>
      <c r="DF105" s="294">
        <f t="shared" si="365"/>
        <v>3096114</v>
      </c>
      <c r="DG105" s="294">
        <f t="shared" si="365"/>
        <v>4246274</v>
      </c>
      <c r="DH105" s="294">
        <f t="shared" si="365"/>
        <v>4177947</v>
      </c>
      <c r="DI105" s="294">
        <f t="shared" si="366"/>
        <v>3581044</v>
      </c>
      <c r="DJ105" s="294">
        <f t="shared" si="366"/>
        <v>3699906</v>
      </c>
      <c r="DK105" s="294">
        <f t="shared" si="366"/>
        <v>1309737</v>
      </c>
      <c r="DL105" s="294">
        <f t="shared" si="366"/>
        <v>212235</v>
      </c>
      <c r="DM105" s="294">
        <f t="shared" si="366"/>
        <v>1250062</v>
      </c>
      <c r="DN105" s="294">
        <f t="shared" si="366"/>
        <v>1181915</v>
      </c>
      <c r="DO105" s="294">
        <f t="shared" si="366"/>
        <v>1952609</v>
      </c>
      <c r="DP105" s="294">
        <f t="shared" si="366"/>
        <v>3098937</v>
      </c>
      <c r="DQ105" s="294">
        <f t="shared" si="366"/>
        <v>3884965</v>
      </c>
      <c r="DR105" s="294">
        <f t="shared" si="366"/>
        <v>2640208</v>
      </c>
      <c r="DS105" s="294">
        <f t="shared" si="366"/>
        <v>557992</v>
      </c>
      <c r="DT105" s="294">
        <f t="shared" si="366"/>
        <v>972666</v>
      </c>
      <c r="DU105" s="294">
        <f t="shared" si="366"/>
        <v>1797421</v>
      </c>
      <c r="DV105" s="294">
        <f t="shared" si="366"/>
        <v>3025232</v>
      </c>
      <c r="DW105" s="294">
        <f t="shared" si="366"/>
        <v>4211088</v>
      </c>
      <c r="DX105" s="294">
        <f t="shared" si="366"/>
        <v>2903720</v>
      </c>
      <c r="DY105" s="294">
        <f t="shared" si="366"/>
        <v>2522659</v>
      </c>
      <c r="DZ105" s="327"/>
      <c r="EA105" s="61">
        <f>'MONTHLY SUMMARIES'!D69</f>
        <v>21942432</v>
      </c>
    </row>
    <row r="106" spans="1:131" s="34" customFormat="1" x14ac:dyDescent="0.25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3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4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>
        <v>29299053</v>
      </c>
      <c r="BN106" s="281">
        <v>32894481</v>
      </c>
      <c r="BO106" s="281">
        <v>29828821</v>
      </c>
      <c r="BP106" s="281">
        <v>30915618</v>
      </c>
      <c r="BQ106" s="281">
        <v>29994050</v>
      </c>
      <c r="BR106" s="281">
        <v>30282272</v>
      </c>
      <c r="BS106" s="281">
        <v>30587353</v>
      </c>
      <c r="BT106" s="281"/>
      <c r="BU106" s="36">
        <f t="shared" si="362"/>
        <v>6166828.6300000008</v>
      </c>
      <c r="BV106" s="40">
        <f t="shared" si="362"/>
        <v>7246472.5399999991</v>
      </c>
      <c r="BW106" s="40">
        <f t="shared" si="362"/>
        <v>9416192.5099999998</v>
      </c>
      <c r="BX106" s="40">
        <f t="shared" si="362"/>
        <v>9594302.3800000008</v>
      </c>
      <c r="BY106" s="40">
        <f t="shared" si="362"/>
        <v>7977642.5099999998</v>
      </c>
      <c r="BZ106" s="40">
        <f t="shared" si="362"/>
        <v>8047569.8200000003</v>
      </c>
      <c r="CA106" s="40">
        <f t="shared" si="362"/>
        <v>5738548.8200000003</v>
      </c>
      <c r="CB106" s="40">
        <f t="shared" si="362"/>
        <v>7369039.6300000008</v>
      </c>
      <c r="CC106" s="40">
        <f t="shared" si="362"/>
        <v>7385976.6799999997</v>
      </c>
      <c r="CD106" s="40">
        <f t="shared" si="362"/>
        <v>6471150.6500000004</v>
      </c>
      <c r="CE106" s="40">
        <f t="shared" si="363"/>
        <v>6640776.5099999998</v>
      </c>
      <c r="CF106" s="40">
        <f t="shared" si="363"/>
        <v>5588980.3200000003</v>
      </c>
      <c r="CG106" s="40">
        <f t="shared" si="363"/>
        <v>-393078.16000000015</v>
      </c>
      <c r="CH106" s="40">
        <f t="shared" si="363"/>
        <v>-883376</v>
      </c>
      <c r="CI106" s="40">
        <f t="shared" si="363"/>
        <v>-3705776</v>
      </c>
      <c r="CJ106" s="40">
        <f t="shared" si="363"/>
        <v>-2184291</v>
      </c>
      <c r="CK106" s="40">
        <f t="shared" si="363"/>
        <v>-95568</v>
      </c>
      <c r="CL106" s="40">
        <f t="shared" si="363"/>
        <v>-2206934</v>
      </c>
      <c r="CM106" s="258">
        <f t="shared" si="363"/>
        <v>-223058</v>
      </c>
      <c r="CN106" s="258">
        <f t="shared" si="363"/>
        <v>8773024</v>
      </c>
      <c r="CO106" s="258">
        <f t="shared" si="364"/>
        <v>8557299</v>
      </c>
      <c r="CP106" s="258">
        <f t="shared" si="364"/>
        <v>4738291</v>
      </c>
      <c r="CQ106" s="294">
        <f t="shared" si="364"/>
        <v>10628907</v>
      </c>
      <c r="CR106" s="294">
        <f t="shared" si="364"/>
        <v>8718472</v>
      </c>
      <c r="CS106" s="294">
        <f t="shared" si="364"/>
        <v>10374848</v>
      </c>
      <c r="CT106" s="294">
        <f t="shared" si="364"/>
        <v>5873996</v>
      </c>
      <c r="CU106" s="294">
        <f t="shared" si="364"/>
        <v>5743272</v>
      </c>
      <c r="CV106" s="294">
        <f t="shared" si="364"/>
        <v>4133178</v>
      </c>
      <c r="CW106" s="294">
        <f t="shared" si="364"/>
        <v>5152906</v>
      </c>
      <c r="CX106" s="294">
        <f t="shared" si="364"/>
        <v>5769467</v>
      </c>
      <c r="CY106" s="294">
        <f t="shared" si="365"/>
        <v>6568871</v>
      </c>
      <c r="CZ106" s="294">
        <f t="shared" si="365"/>
        <v>-2113108</v>
      </c>
      <c r="DA106" s="294">
        <f t="shared" si="365"/>
        <v>-3352771</v>
      </c>
      <c r="DB106" s="294">
        <f t="shared" si="365"/>
        <v>7264439</v>
      </c>
      <c r="DC106" s="294">
        <f t="shared" si="365"/>
        <v>-1614309</v>
      </c>
      <c r="DD106" s="294">
        <f t="shared" si="365"/>
        <v>1513640</v>
      </c>
      <c r="DE106" s="294">
        <f t="shared" si="365"/>
        <v>3787117</v>
      </c>
      <c r="DF106" s="294">
        <f t="shared" si="365"/>
        <v>3882751</v>
      </c>
      <c r="DG106" s="294">
        <f t="shared" si="365"/>
        <v>7263676</v>
      </c>
      <c r="DH106" s="294">
        <f t="shared" si="365"/>
        <v>9091452</v>
      </c>
      <c r="DI106" s="294">
        <f t="shared" si="366"/>
        <v>6760759</v>
      </c>
      <c r="DJ106" s="294">
        <f t="shared" si="366"/>
        <v>8008532</v>
      </c>
      <c r="DK106" s="294">
        <f t="shared" si="366"/>
        <v>10303806</v>
      </c>
      <c r="DL106" s="294">
        <f t="shared" si="366"/>
        <v>10164092</v>
      </c>
      <c r="DM106" s="294">
        <f t="shared" si="366"/>
        <v>9870144</v>
      </c>
      <c r="DN106" s="294">
        <f t="shared" si="366"/>
        <v>6122302</v>
      </c>
      <c r="DO106" s="294">
        <f t="shared" si="366"/>
        <v>4937250</v>
      </c>
      <c r="DP106" s="294">
        <f t="shared" si="366"/>
        <v>5829576</v>
      </c>
      <c r="DQ106" s="294">
        <f t="shared" si="366"/>
        <v>3783749</v>
      </c>
      <c r="DR106" s="294">
        <f t="shared" si="366"/>
        <v>5898252</v>
      </c>
      <c r="DS106" s="294">
        <f t="shared" si="366"/>
        <v>1007169</v>
      </c>
      <c r="DT106" s="294">
        <f t="shared" si="366"/>
        <v>3124823</v>
      </c>
      <c r="DU106" s="294">
        <f t="shared" si="366"/>
        <v>465494</v>
      </c>
      <c r="DV106" s="294">
        <f t="shared" si="366"/>
        <v>1086216</v>
      </c>
      <c r="DW106" s="294">
        <f t="shared" si="366"/>
        <v>-3411056</v>
      </c>
      <c r="DX106" s="294">
        <f t="shared" si="366"/>
        <v>-3122834</v>
      </c>
      <c r="DY106" s="294">
        <f t="shared" si="366"/>
        <v>-3053109</v>
      </c>
      <c r="DZ106" s="327"/>
      <c r="EA106" s="61">
        <f>'MONTHLY SUMMARIES'!D70</f>
        <v>30587353</v>
      </c>
    </row>
    <row r="107" spans="1:131" s="127" customFormat="1" ht="15.75" thickBot="1" x14ac:dyDescent="0.3">
      <c r="A107" s="144"/>
      <c r="B107" s="48" t="s">
        <v>148</v>
      </c>
      <c r="C107" s="123">
        <f t="shared" ref="C107:Q107" si="367">SUM(C98:C106)</f>
        <v>201253335.58999997</v>
      </c>
      <c r="D107" s="124">
        <f t="shared" si="367"/>
        <v>208486037.92999998</v>
      </c>
      <c r="E107" s="124">
        <f t="shared" si="367"/>
        <v>202893886.59</v>
      </c>
      <c r="F107" s="124">
        <f t="shared" si="367"/>
        <v>198381619.41</v>
      </c>
      <c r="G107" s="124">
        <f t="shared" si="367"/>
        <v>200886386.28</v>
      </c>
      <c r="H107" s="124">
        <f t="shared" si="367"/>
        <v>210744504.56000003</v>
      </c>
      <c r="I107" s="124">
        <f t="shared" si="367"/>
        <v>220550893.22</v>
      </c>
      <c r="J107" s="124">
        <f t="shared" si="367"/>
        <v>220486300.62</v>
      </c>
      <c r="K107" s="124">
        <f t="shared" si="367"/>
        <v>224340889.19</v>
      </c>
      <c r="L107" s="125">
        <f t="shared" si="367"/>
        <v>227873672.26000002</v>
      </c>
      <c r="M107" s="124">
        <f t="shared" si="367"/>
        <v>240714557.08999997</v>
      </c>
      <c r="N107" s="124">
        <f t="shared" si="367"/>
        <v>259332967.02000001</v>
      </c>
      <c r="O107" s="124">
        <f t="shared" si="367"/>
        <v>276520423.76999998</v>
      </c>
      <c r="P107" s="124">
        <f t="shared" si="367"/>
        <v>301139400</v>
      </c>
      <c r="Q107" s="124">
        <f t="shared" si="367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6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7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>
        <v>399512232</v>
      </c>
      <c r="BN107" s="241">
        <v>395128170</v>
      </c>
      <c r="BO107" s="241">
        <v>388464479</v>
      </c>
      <c r="BP107" s="241">
        <v>408190038</v>
      </c>
      <c r="BQ107" s="241">
        <v>414929753</v>
      </c>
      <c r="BR107" s="241">
        <v>401134291</v>
      </c>
      <c r="BS107" s="241">
        <v>398450117</v>
      </c>
      <c r="BT107" s="241"/>
      <c r="BU107" s="123">
        <f>SUM(BU98:BU106)</f>
        <v>75267088.179999992</v>
      </c>
      <c r="BV107" s="126">
        <f t="shared" ref="BV107:BX107" si="368">SUM(BV98:BV106)</f>
        <v>92653362.069999993</v>
      </c>
      <c r="BW107" s="126">
        <f t="shared" si="368"/>
        <v>108549215.41000001</v>
      </c>
      <c r="BX107" s="126">
        <f t="shared" si="368"/>
        <v>115219620.59</v>
      </c>
      <c r="BY107" s="126">
        <f t="shared" ref="BY107:BZ107" si="369">SUM(BY98:BY106)</f>
        <v>118244240.72</v>
      </c>
      <c r="BZ107" s="126">
        <f t="shared" si="369"/>
        <v>124357759.44</v>
      </c>
      <c r="CA107" s="126">
        <f t="shared" ref="CA107:CB107" si="370">SUM(CA98:CA106)</f>
        <v>132184889.78</v>
      </c>
      <c r="CB107" s="126">
        <f t="shared" si="370"/>
        <v>139105898.38</v>
      </c>
      <c r="CC107" s="126">
        <f t="shared" ref="CC107:CD107" si="371">SUM(CC98:CC106)</f>
        <v>142219391.81</v>
      </c>
      <c r="CD107" s="126">
        <f t="shared" si="371"/>
        <v>145223717.74000001</v>
      </c>
      <c r="CE107" s="126">
        <f t="shared" ref="CE107:CF107" si="372">SUM(CE98:CE106)</f>
        <v>142651516.91</v>
      </c>
      <c r="CF107" s="126">
        <f t="shared" si="372"/>
        <v>140678239.97999999</v>
      </c>
      <c r="CG107" s="126">
        <f t="shared" ref="CG107:CH107" si="373">SUM(CG98:CG106)</f>
        <v>123586411.23</v>
      </c>
      <c r="CH107" s="126">
        <f t="shared" si="373"/>
        <v>110843533</v>
      </c>
      <c r="CI107" s="126">
        <f t="shared" ref="CI107:CJ107" si="374">SUM(CI98:CI106)</f>
        <v>94012672</v>
      </c>
      <c r="CJ107" s="126">
        <f t="shared" si="374"/>
        <v>86469334</v>
      </c>
      <c r="CK107" s="126">
        <f t="shared" ref="CK107:CL107" si="375">SUM(CK98:CK106)</f>
        <v>70186033</v>
      </c>
      <c r="CL107" s="126">
        <f t="shared" si="375"/>
        <v>45771032</v>
      </c>
      <c r="CM107" s="261">
        <f t="shared" ref="CM107:CN107" si="376">SUM(CM98:CM106)</f>
        <v>20220938</v>
      </c>
      <c r="CN107" s="261">
        <f t="shared" si="376"/>
        <v>24322409</v>
      </c>
      <c r="CO107" s="261">
        <f t="shared" ref="CO107:CQ107" si="377">SUM(CO98:CO106)</f>
        <v>7739899</v>
      </c>
      <c r="CP107" s="261">
        <f t="shared" si="377"/>
        <v>-6385440</v>
      </c>
      <c r="CQ107" s="304">
        <f t="shared" si="377"/>
        <v>3642485</v>
      </c>
      <c r="CR107" s="304">
        <f t="shared" ref="CR107:CS107" si="378">SUM(CR98:CR106)</f>
        <v>-11711903</v>
      </c>
      <c r="CS107" s="304">
        <f t="shared" si="378"/>
        <v>-11747286</v>
      </c>
      <c r="CT107" s="304">
        <f t="shared" ref="CT107:CU107" si="379">SUM(CT98:CT106)</f>
        <v>-34827967</v>
      </c>
      <c r="CU107" s="304">
        <f t="shared" si="379"/>
        <v>-36962841</v>
      </c>
      <c r="CV107" s="304">
        <f t="shared" ref="CV107" si="380">SUM(CV98:CV106)</f>
        <v>-49316824</v>
      </c>
      <c r="CW107" s="304">
        <f t="shared" ref="CW107" si="381">SUM(CW98:CW106)</f>
        <v>-45351721</v>
      </c>
      <c r="CX107" s="304">
        <f t="shared" ref="CX107" si="382">SUM(CX98:CX106)</f>
        <v>-42987626</v>
      </c>
      <c r="CY107" s="304">
        <f t="shared" ref="CY107" si="383">SUM(CY98:CY106)</f>
        <v>-22752669</v>
      </c>
      <c r="CZ107" s="304">
        <f t="shared" ref="CZ107" si="384">SUM(CZ98:CZ106)</f>
        <v>-34272478</v>
      </c>
      <c r="DA107" s="304">
        <f t="shared" ref="DA107" si="385">SUM(DA98:DA106)</f>
        <v>-35005637</v>
      </c>
      <c r="DB107" s="339">
        <f t="shared" ref="DB107" si="386">SUM(DB98:DB106)</f>
        <v>-11308502</v>
      </c>
      <c r="DC107" s="339">
        <f t="shared" ref="DC107" si="387">SUM(DC98:DC106)</f>
        <v>-11878568</v>
      </c>
      <c r="DD107" s="339">
        <f t="shared" ref="DD107" si="388">SUM(DD98:DD106)</f>
        <v>8581829</v>
      </c>
      <c r="DE107" s="339">
        <f t="shared" ref="DE107" si="389">SUM(DE98:DE106)</f>
        <v>18488321</v>
      </c>
      <c r="DF107" s="339">
        <f t="shared" ref="DF107" si="390">SUM(DF98:DF106)</f>
        <v>43231621</v>
      </c>
      <c r="DG107" s="339">
        <f t="shared" ref="DG107" si="391">SUM(DG98:DG106)</f>
        <v>52693297</v>
      </c>
      <c r="DH107" s="339">
        <f t="shared" ref="DH107" si="392">SUM(DH98:DH106)</f>
        <v>60012434</v>
      </c>
      <c r="DI107" s="339">
        <f t="shared" ref="DI107" si="393">SUM(DI98:DI106)</f>
        <v>53669929</v>
      </c>
      <c r="DJ107" s="339">
        <f t="shared" ref="DJ107" si="394">SUM(DJ98:DJ106)</f>
        <v>53727672</v>
      </c>
      <c r="DK107" s="339">
        <f t="shared" ref="DK107:DL107" si="395">SUM(DK98:DK106)</f>
        <v>37536194</v>
      </c>
      <c r="DL107" s="339">
        <f t="shared" si="395"/>
        <v>38098116</v>
      </c>
      <c r="DM107" s="339">
        <f t="shared" ref="DM107:DN107" si="396">SUM(DM98:DM106)</f>
        <v>46997461</v>
      </c>
      <c r="DN107" s="339">
        <f t="shared" si="396"/>
        <v>29046910</v>
      </c>
      <c r="DO107" s="339">
        <f t="shared" ref="DO107:DP107" si="397">SUM(DO98:DO106)</f>
        <v>16017343</v>
      </c>
      <c r="DP107" s="339">
        <f t="shared" si="397"/>
        <v>10752421</v>
      </c>
      <c r="DQ107" s="339">
        <f t="shared" ref="DQ107" si="398">SUM(DQ98:DQ106)</f>
        <v>7740018</v>
      </c>
      <c r="DR107" s="339">
        <f t="shared" ref="DR107:DS107" si="399">SUM(DR98:DR106)</f>
        <v>-9573436</v>
      </c>
      <c r="DS107" s="339">
        <f t="shared" si="399"/>
        <v>-21673998</v>
      </c>
      <c r="DT107" s="339">
        <f t="shared" ref="DT107" si="400">SUM(DT98:DT106)</f>
        <v>-15638014</v>
      </c>
      <c r="DU107" s="339">
        <f t="shared" ref="DU107:DV107" si="401">SUM(DU98:DU106)</f>
        <v>-9170389</v>
      </c>
      <c r="DV107" s="339">
        <f t="shared" si="401"/>
        <v>16576696</v>
      </c>
      <c r="DW107" s="339">
        <f t="shared" ref="DW107" si="402">SUM(DW98:DW106)</f>
        <v>27189507</v>
      </c>
      <c r="DX107" s="339">
        <f t="shared" ref="DX107:DY107" si="403">SUM(DX98:DX106)</f>
        <v>13394045</v>
      </c>
      <c r="DY107" s="339">
        <f t="shared" si="403"/>
        <v>12158113</v>
      </c>
      <c r="DZ107" s="328"/>
      <c r="EA107" s="32">
        <f>EA98+EA101+EA104+EA105+EA106</f>
        <v>398450117</v>
      </c>
    </row>
    <row r="108" spans="1:131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2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325"/>
      <c r="EA108" s="75"/>
    </row>
    <row r="109" spans="1:131" s="56" customFormat="1" x14ac:dyDescent="0.25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7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09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>
        <v>443231855</v>
      </c>
      <c r="BN109" s="284">
        <v>513301188</v>
      </c>
      <c r="BO109" s="284">
        <v>766411627</v>
      </c>
      <c r="BP109" s="284">
        <v>774395340</v>
      </c>
      <c r="BQ109" s="284">
        <v>545576289</v>
      </c>
      <c r="BR109" s="284">
        <v>441195218</v>
      </c>
      <c r="BS109" s="277">
        <v>466105587</v>
      </c>
      <c r="BT109" s="284"/>
      <c r="BU109" s="77">
        <f t="shared" ref="BU109:CA113" si="404">O109-C109</f>
        <v>-75719449</v>
      </c>
      <c r="BV109" s="81">
        <f t="shared" si="404"/>
        <v>56406805</v>
      </c>
      <c r="BW109" s="81">
        <f t="shared" si="404"/>
        <v>22958673</v>
      </c>
      <c r="BX109" s="81">
        <f t="shared" si="404"/>
        <v>64183543</v>
      </c>
      <c r="BY109" s="81">
        <f t="shared" si="404"/>
        <v>98410045</v>
      </c>
      <c r="BZ109" s="81">
        <f t="shared" si="404"/>
        <v>91313250</v>
      </c>
      <c r="CA109" s="81">
        <f t="shared" si="404"/>
        <v>57843403</v>
      </c>
      <c r="CB109" s="201">
        <f t="shared" ref="CB109:CK113" si="405">IF(ISERROR(V109-J109)=TRUE,"N/A",V109-J109)</f>
        <v>51036837</v>
      </c>
      <c r="CC109" s="201">
        <f t="shared" si="405"/>
        <v>25579350</v>
      </c>
      <c r="CD109" s="201">
        <f t="shared" si="405"/>
        <v>-26324207</v>
      </c>
      <c r="CE109" s="201">
        <f t="shared" si="405"/>
        <v>48605382</v>
      </c>
      <c r="CF109" s="201">
        <f t="shared" si="405"/>
        <v>76361721</v>
      </c>
      <c r="CG109" s="201">
        <f t="shared" si="405"/>
        <v>68987843</v>
      </c>
      <c r="CH109" s="201">
        <f t="shared" si="405"/>
        <v>-46890141</v>
      </c>
      <c r="CI109" s="201">
        <f t="shared" si="405"/>
        <v>-50277097</v>
      </c>
      <c r="CJ109" s="201">
        <f t="shared" si="405"/>
        <v>40299552</v>
      </c>
      <c r="CK109" s="201">
        <f t="shared" si="405"/>
        <v>-65746676</v>
      </c>
      <c r="CL109" s="201">
        <f t="shared" ref="CL109:CU113" si="406">IF(ISERROR(AF109-T109)=TRUE,"N/A",AF109-T109)</f>
        <v>-172748675</v>
      </c>
      <c r="CM109" s="262">
        <f t="shared" si="406"/>
        <v>74801522</v>
      </c>
      <c r="CN109" s="262">
        <f t="shared" si="406"/>
        <v>-22388327</v>
      </c>
      <c r="CO109" s="262">
        <f t="shared" si="406"/>
        <v>-12776563</v>
      </c>
      <c r="CP109" s="262">
        <f t="shared" si="406"/>
        <v>7870452</v>
      </c>
      <c r="CQ109" s="296">
        <f t="shared" si="406"/>
        <v>-69688450</v>
      </c>
      <c r="CR109" s="296">
        <f t="shared" si="406"/>
        <v>22667251.019999981</v>
      </c>
      <c r="CS109" s="296">
        <f t="shared" si="406"/>
        <v>-12696011</v>
      </c>
      <c r="CT109" s="296">
        <f t="shared" si="406"/>
        <v>13697311</v>
      </c>
      <c r="CU109" s="296">
        <f t="shared" si="406"/>
        <v>-25919105</v>
      </c>
      <c r="CV109" s="296">
        <f t="shared" ref="CV109:DE113" si="407">IF(ISERROR(AP109-AD109)=TRUE,"N/A",AP109-AD109)</f>
        <v>-55298126</v>
      </c>
      <c r="CW109" s="296">
        <f t="shared" si="407"/>
        <v>-48478810</v>
      </c>
      <c r="CX109" s="296">
        <f t="shared" si="407"/>
        <v>131888294</v>
      </c>
      <c r="CY109" s="296">
        <f t="shared" si="407"/>
        <v>-35719749</v>
      </c>
      <c r="CZ109" s="296">
        <f t="shared" si="407"/>
        <v>-19029059</v>
      </c>
      <c r="DA109" s="296">
        <f t="shared" si="407"/>
        <v>-32422012</v>
      </c>
      <c r="DB109" s="296">
        <f t="shared" si="407"/>
        <v>-34140072</v>
      </c>
      <c r="DC109" s="296">
        <f t="shared" si="407"/>
        <v>-39627691</v>
      </c>
      <c r="DD109" s="296">
        <f t="shared" si="407"/>
        <v>-83766102.019999981</v>
      </c>
      <c r="DE109" s="296">
        <f t="shared" si="407"/>
        <v>-38382443</v>
      </c>
      <c r="DF109" s="296">
        <f t="shared" ref="DF109:DY113" si="408">IF(ISERROR(AZ109-AN109)=TRUE,"N/A",AZ109-AN109)</f>
        <v>-36987731</v>
      </c>
      <c r="DG109" s="296">
        <f t="shared" si="408"/>
        <v>12051320</v>
      </c>
      <c r="DH109" s="296">
        <f t="shared" si="408"/>
        <v>-75624341</v>
      </c>
      <c r="DI109" s="296">
        <f t="shared" si="408"/>
        <v>-17592915</v>
      </c>
      <c r="DJ109" s="296">
        <f t="shared" si="408"/>
        <v>-114016073</v>
      </c>
      <c r="DK109" s="296">
        <f t="shared" si="408"/>
        <v>-206904869</v>
      </c>
      <c r="DL109" s="296">
        <f t="shared" si="408"/>
        <v>22130744</v>
      </c>
      <c r="DM109" s="296">
        <f t="shared" si="408"/>
        <v>16661620</v>
      </c>
      <c r="DN109" s="296">
        <f t="shared" si="408"/>
        <v>3407561</v>
      </c>
      <c r="DO109" s="296">
        <f t="shared" si="408"/>
        <v>10907341</v>
      </c>
      <c r="DP109" s="296">
        <f t="shared" si="408"/>
        <v>18293680</v>
      </c>
      <c r="DQ109" s="296">
        <f t="shared" si="408"/>
        <v>-17722183</v>
      </c>
      <c r="DR109" s="296">
        <f t="shared" si="408"/>
        <v>19804562</v>
      </c>
      <c r="DS109" s="296">
        <f t="shared" si="408"/>
        <v>18132835</v>
      </c>
      <c r="DT109" s="296">
        <f t="shared" si="408"/>
        <v>57989841</v>
      </c>
      <c r="DU109" s="296">
        <f t="shared" si="408"/>
        <v>117978882</v>
      </c>
      <c r="DV109" s="296">
        <f t="shared" si="408"/>
        <v>48822690</v>
      </c>
      <c r="DW109" s="296">
        <f t="shared" si="408"/>
        <v>64551483</v>
      </c>
      <c r="DX109" s="296">
        <f t="shared" si="408"/>
        <v>-39829588</v>
      </c>
      <c r="DY109" s="296">
        <f t="shared" si="408"/>
        <v>-13234700</v>
      </c>
      <c r="DZ109" s="325"/>
      <c r="EA109" s="61">
        <f>'MONTHLY SUMMARIES'!D73</f>
        <v>466105587</v>
      </c>
    </row>
    <row r="110" spans="1:131" s="56" customFormat="1" x14ac:dyDescent="0.25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7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09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>
        <v>70940416</v>
      </c>
      <c r="BN110" s="284">
        <v>76761997</v>
      </c>
      <c r="BO110" s="284">
        <v>110112791</v>
      </c>
      <c r="BP110" s="284">
        <v>113490584</v>
      </c>
      <c r="BQ110" s="284">
        <v>81981443</v>
      </c>
      <c r="BR110" s="284">
        <v>68775852</v>
      </c>
      <c r="BS110" s="277">
        <v>75121290</v>
      </c>
      <c r="BT110" s="284"/>
      <c r="BU110" s="77">
        <f t="shared" si="404"/>
        <v>-19142210</v>
      </c>
      <c r="BV110" s="81">
        <f t="shared" si="404"/>
        <v>2784015</v>
      </c>
      <c r="BW110" s="81">
        <f t="shared" si="404"/>
        <v>1655091</v>
      </c>
      <c r="BX110" s="81">
        <f t="shared" si="404"/>
        <v>6813464</v>
      </c>
      <c r="BY110" s="81">
        <f t="shared" si="404"/>
        <v>12093494</v>
      </c>
      <c r="BZ110" s="81">
        <f t="shared" si="404"/>
        <v>14260005</v>
      </c>
      <c r="CA110" s="81">
        <f t="shared" si="404"/>
        <v>12307439</v>
      </c>
      <c r="CB110" s="201">
        <f t="shared" si="405"/>
        <v>6822995</v>
      </c>
      <c r="CC110" s="201">
        <f t="shared" si="405"/>
        <v>3301122</v>
      </c>
      <c r="CD110" s="201">
        <f t="shared" si="405"/>
        <v>88218</v>
      </c>
      <c r="CE110" s="201">
        <f t="shared" si="405"/>
        <v>13794550</v>
      </c>
      <c r="CF110" s="201">
        <f t="shared" si="405"/>
        <v>16528114</v>
      </c>
      <c r="CG110" s="201">
        <f t="shared" si="405"/>
        <v>20023292</v>
      </c>
      <c r="CH110" s="201">
        <f t="shared" si="405"/>
        <v>3271838</v>
      </c>
      <c r="CI110" s="201">
        <f t="shared" si="405"/>
        <v>-134182</v>
      </c>
      <c r="CJ110" s="201">
        <f t="shared" si="405"/>
        <v>12431754</v>
      </c>
      <c r="CK110" s="201">
        <f t="shared" si="405"/>
        <v>4882519</v>
      </c>
      <c r="CL110" s="201">
        <f t="shared" si="406"/>
        <v>-11529257</v>
      </c>
      <c r="CM110" s="262">
        <f t="shared" si="406"/>
        <v>12179599</v>
      </c>
      <c r="CN110" s="262">
        <f t="shared" si="406"/>
        <v>731769</v>
      </c>
      <c r="CO110" s="262">
        <f t="shared" si="406"/>
        <v>-3788349</v>
      </c>
      <c r="CP110" s="262">
        <f t="shared" si="406"/>
        <v>-4796090</v>
      </c>
      <c r="CQ110" s="296">
        <f t="shared" si="406"/>
        <v>-9262375</v>
      </c>
      <c r="CR110" s="296">
        <f t="shared" si="406"/>
        <v>-729545</v>
      </c>
      <c r="CS110" s="296">
        <f t="shared" si="406"/>
        <v>-5453157</v>
      </c>
      <c r="CT110" s="296">
        <f t="shared" si="406"/>
        <v>432081</v>
      </c>
      <c r="CU110" s="296">
        <f t="shared" si="406"/>
        <v>-4175107</v>
      </c>
      <c r="CV110" s="296">
        <f t="shared" si="407"/>
        <v>-5326287</v>
      </c>
      <c r="CW110" s="296">
        <f t="shared" si="407"/>
        <v>-7020331</v>
      </c>
      <c r="CX110" s="296">
        <f t="shared" si="407"/>
        <v>15171123</v>
      </c>
      <c r="CY110" s="296">
        <f t="shared" si="407"/>
        <v>-1361728</v>
      </c>
      <c r="CZ110" s="296">
        <f t="shared" si="407"/>
        <v>2988527</v>
      </c>
      <c r="DA110" s="296">
        <f t="shared" si="407"/>
        <v>10122975</v>
      </c>
      <c r="DB110" s="296">
        <f t="shared" si="407"/>
        <v>12455317</v>
      </c>
      <c r="DC110" s="296">
        <f t="shared" si="407"/>
        <v>2716815</v>
      </c>
      <c r="DD110" s="296">
        <f t="shared" si="407"/>
        <v>2331847</v>
      </c>
      <c r="DE110" s="296">
        <f t="shared" si="407"/>
        <v>7764118</v>
      </c>
      <c r="DF110" s="296">
        <f t="shared" si="408"/>
        <v>2648276</v>
      </c>
      <c r="DG110" s="296">
        <f t="shared" si="408"/>
        <v>7289156</v>
      </c>
      <c r="DH110" s="296">
        <f t="shared" si="408"/>
        <v>-2184656</v>
      </c>
      <c r="DI110" s="296">
        <f t="shared" si="408"/>
        <v>3463635</v>
      </c>
      <c r="DJ110" s="296">
        <f t="shared" si="408"/>
        <v>-6194644</v>
      </c>
      <c r="DK110" s="296">
        <f t="shared" si="408"/>
        <v>-17743484</v>
      </c>
      <c r="DL110" s="296">
        <f t="shared" si="408"/>
        <v>7518272</v>
      </c>
      <c r="DM110" s="296">
        <f t="shared" si="408"/>
        <v>5480857</v>
      </c>
      <c r="DN110" s="296">
        <f t="shared" si="408"/>
        <v>6036968</v>
      </c>
      <c r="DO110" s="296">
        <f t="shared" si="408"/>
        <v>9105713</v>
      </c>
      <c r="DP110" s="296">
        <f t="shared" si="408"/>
        <v>4134932</v>
      </c>
      <c r="DQ110" s="296">
        <f t="shared" si="408"/>
        <v>-468724</v>
      </c>
      <c r="DR110" s="296">
        <f t="shared" si="408"/>
        <v>5047727</v>
      </c>
      <c r="DS110" s="296">
        <f t="shared" si="408"/>
        <v>5645592</v>
      </c>
      <c r="DT110" s="296">
        <f t="shared" si="408"/>
        <v>7901253</v>
      </c>
      <c r="DU110" s="296">
        <f t="shared" si="408"/>
        <v>18316691</v>
      </c>
      <c r="DV110" s="296">
        <f t="shared" si="408"/>
        <v>12294368</v>
      </c>
      <c r="DW110" s="296">
        <f t="shared" si="408"/>
        <v>9468304</v>
      </c>
      <c r="DX110" s="296">
        <f t="shared" si="408"/>
        <v>-3737287</v>
      </c>
      <c r="DY110" s="296">
        <f t="shared" si="408"/>
        <v>-1173166</v>
      </c>
      <c r="DZ110" s="325"/>
      <c r="EA110" s="61">
        <f>'MONTHLY SUMMARIES'!D74</f>
        <v>75121290</v>
      </c>
    </row>
    <row r="111" spans="1:131" s="56" customFormat="1" x14ac:dyDescent="0.25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7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09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>
        <v>156143749</v>
      </c>
      <c r="BN111" s="284">
        <v>168949828</v>
      </c>
      <c r="BO111" s="284">
        <v>189751877</v>
      </c>
      <c r="BP111" s="284">
        <v>200515078</v>
      </c>
      <c r="BQ111" s="284">
        <v>170075140</v>
      </c>
      <c r="BR111" s="284">
        <v>172195892</v>
      </c>
      <c r="BS111" s="277">
        <v>135559753</v>
      </c>
      <c r="BT111" s="284"/>
      <c r="BU111" s="77">
        <f t="shared" si="404"/>
        <v>-21999498</v>
      </c>
      <c r="BV111" s="81">
        <f t="shared" si="404"/>
        <v>-11960188</v>
      </c>
      <c r="BW111" s="81">
        <f t="shared" si="404"/>
        <v>-26434818</v>
      </c>
      <c r="BX111" s="81">
        <f t="shared" si="404"/>
        <v>-21577254</v>
      </c>
      <c r="BY111" s="81">
        <f t="shared" si="404"/>
        <v>-8593850</v>
      </c>
      <c r="BZ111" s="81">
        <f t="shared" si="404"/>
        <v>-19379426</v>
      </c>
      <c r="CA111" s="81">
        <f t="shared" si="404"/>
        <v>-9991292</v>
      </c>
      <c r="CB111" s="201">
        <f t="shared" si="405"/>
        <v>-5961506</v>
      </c>
      <c r="CC111" s="201">
        <f t="shared" si="405"/>
        <v>-5019260</v>
      </c>
      <c r="CD111" s="201">
        <f t="shared" si="405"/>
        <v>-19898117</v>
      </c>
      <c r="CE111" s="201">
        <f t="shared" si="405"/>
        <v>-8094109</v>
      </c>
      <c r="CF111" s="201">
        <f t="shared" si="405"/>
        <v>-2978061</v>
      </c>
      <c r="CG111" s="201">
        <f t="shared" si="405"/>
        <v>5618829</v>
      </c>
      <c r="CH111" s="201">
        <f t="shared" si="405"/>
        <v>7247980</v>
      </c>
      <c r="CI111" s="201">
        <f t="shared" si="405"/>
        <v>10527434</v>
      </c>
      <c r="CJ111" s="201">
        <f t="shared" si="405"/>
        <v>28377308</v>
      </c>
      <c r="CK111" s="201">
        <f t="shared" si="405"/>
        <v>7682075</v>
      </c>
      <c r="CL111" s="201">
        <f t="shared" si="406"/>
        <v>-3818797</v>
      </c>
      <c r="CM111" s="262">
        <f t="shared" si="406"/>
        <v>17707972</v>
      </c>
      <c r="CN111" s="262">
        <f t="shared" si="406"/>
        <v>2150132</v>
      </c>
      <c r="CO111" s="262">
        <f t="shared" si="406"/>
        <v>4382432</v>
      </c>
      <c r="CP111" s="262">
        <f t="shared" si="406"/>
        <v>6919887</v>
      </c>
      <c r="CQ111" s="296">
        <f t="shared" si="406"/>
        <v>-8439789</v>
      </c>
      <c r="CR111" s="296">
        <f t="shared" si="406"/>
        <v>12276859</v>
      </c>
      <c r="CS111" s="296">
        <f t="shared" si="406"/>
        <v>6371610</v>
      </c>
      <c r="CT111" s="296">
        <f t="shared" si="406"/>
        <v>11538403</v>
      </c>
      <c r="CU111" s="296">
        <f t="shared" si="406"/>
        <v>8263516</v>
      </c>
      <c r="CV111" s="296">
        <f t="shared" si="407"/>
        <v>-8149882</v>
      </c>
      <c r="CW111" s="296">
        <f t="shared" si="407"/>
        <v>-5056074</v>
      </c>
      <c r="CX111" s="296">
        <f t="shared" si="407"/>
        <v>27197307</v>
      </c>
      <c r="CY111" s="296">
        <f t="shared" si="407"/>
        <v>-5130632</v>
      </c>
      <c r="CZ111" s="296">
        <f t="shared" si="407"/>
        <v>1928444</v>
      </c>
      <c r="DA111" s="296">
        <f t="shared" si="407"/>
        <v>-2412845</v>
      </c>
      <c r="DB111" s="296">
        <f t="shared" si="407"/>
        <v>-2391150</v>
      </c>
      <c r="DC111" s="296">
        <f t="shared" si="407"/>
        <v>-5011318</v>
      </c>
      <c r="DD111" s="296">
        <f t="shared" si="407"/>
        <v>-12116935</v>
      </c>
      <c r="DE111" s="296">
        <f t="shared" si="407"/>
        <v>-9979781</v>
      </c>
      <c r="DF111" s="296">
        <f t="shared" si="408"/>
        <v>-13827727</v>
      </c>
      <c r="DG111" s="296">
        <f t="shared" si="408"/>
        <v>-4344425</v>
      </c>
      <c r="DH111" s="296">
        <f t="shared" si="408"/>
        <v>-5088124</v>
      </c>
      <c r="DI111" s="296">
        <f t="shared" si="408"/>
        <v>-4146347</v>
      </c>
      <c r="DJ111" s="296">
        <f t="shared" si="408"/>
        <v>-20049764</v>
      </c>
      <c r="DK111" s="296">
        <f t="shared" si="408"/>
        <v>-24438026</v>
      </c>
      <c r="DL111" s="296">
        <f t="shared" si="408"/>
        <v>7129389</v>
      </c>
      <c r="DM111" s="296">
        <f t="shared" si="408"/>
        <v>7182130</v>
      </c>
      <c r="DN111" s="296">
        <f t="shared" si="408"/>
        <v>3718673</v>
      </c>
      <c r="DO111" s="296">
        <f t="shared" si="408"/>
        <v>8574385</v>
      </c>
      <c r="DP111" s="296">
        <f t="shared" si="408"/>
        <v>4974839</v>
      </c>
      <c r="DQ111" s="296">
        <f t="shared" si="408"/>
        <v>6357891</v>
      </c>
      <c r="DR111" s="296">
        <f t="shared" si="408"/>
        <v>13845841</v>
      </c>
      <c r="DS111" s="296">
        <f t="shared" si="408"/>
        <v>10792838</v>
      </c>
      <c r="DT111" s="296">
        <f t="shared" si="408"/>
        <v>16420865</v>
      </c>
      <c r="DU111" s="296">
        <f t="shared" si="408"/>
        <v>13543718</v>
      </c>
      <c r="DV111" s="296">
        <f t="shared" si="408"/>
        <v>8241761</v>
      </c>
      <c r="DW111" s="296">
        <f t="shared" si="408"/>
        <v>14700337</v>
      </c>
      <c r="DX111" s="296">
        <f t="shared" si="408"/>
        <v>16821089</v>
      </c>
      <c r="DY111" s="296">
        <f t="shared" si="408"/>
        <v>-18129141</v>
      </c>
      <c r="DZ111" s="325"/>
      <c r="EA111" s="61">
        <f>'MONTHLY SUMMARIES'!D75</f>
        <v>135559753</v>
      </c>
    </row>
    <row r="112" spans="1:131" s="56" customFormat="1" x14ac:dyDescent="0.25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7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09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>
        <v>191715092</v>
      </c>
      <c r="BN112" s="284">
        <v>197916570</v>
      </c>
      <c r="BO112" s="284">
        <v>238132421</v>
      </c>
      <c r="BP112" s="284">
        <v>248078865</v>
      </c>
      <c r="BQ112" s="284">
        <v>209118843</v>
      </c>
      <c r="BR112" s="284">
        <v>204396069</v>
      </c>
      <c r="BS112" s="277">
        <v>196549162</v>
      </c>
      <c r="BT112" s="284"/>
      <c r="BU112" s="77">
        <f t="shared" si="404"/>
        <v>-20818674</v>
      </c>
      <c r="BV112" s="81">
        <f t="shared" si="404"/>
        <v>-9404602</v>
      </c>
      <c r="BW112" s="81">
        <f t="shared" si="404"/>
        <v>-29373052</v>
      </c>
      <c r="BX112" s="81">
        <f t="shared" si="404"/>
        <v>-30957461</v>
      </c>
      <c r="BY112" s="81">
        <f t="shared" si="404"/>
        <v>-14545199</v>
      </c>
      <c r="BZ112" s="81">
        <f t="shared" si="404"/>
        <v>76456908</v>
      </c>
      <c r="CA112" s="81">
        <f t="shared" si="404"/>
        <v>-104205538</v>
      </c>
      <c r="CB112" s="201">
        <f t="shared" si="405"/>
        <v>-19135197</v>
      </c>
      <c r="CC112" s="201">
        <f t="shared" si="405"/>
        <v>-10173596</v>
      </c>
      <c r="CD112" s="201">
        <f t="shared" si="405"/>
        <v>-28026953</v>
      </c>
      <c r="CE112" s="201">
        <f t="shared" si="405"/>
        <v>-13635711</v>
      </c>
      <c r="CF112" s="201">
        <f t="shared" si="405"/>
        <v>1911844</v>
      </c>
      <c r="CG112" s="201">
        <f t="shared" si="405"/>
        <v>3465980</v>
      </c>
      <c r="CH112" s="201">
        <f t="shared" si="405"/>
        <v>9128129</v>
      </c>
      <c r="CI112" s="201">
        <f t="shared" si="405"/>
        <v>10831423</v>
      </c>
      <c r="CJ112" s="201">
        <f t="shared" si="405"/>
        <v>38259011</v>
      </c>
      <c r="CK112" s="201">
        <f t="shared" si="405"/>
        <v>12060594</v>
      </c>
      <c r="CL112" s="201">
        <f t="shared" si="406"/>
        <v>-112134127</v>
      </c>
      <c r="CM112" s="262">
        <f t="shared" si="406"/>
        <v>109437431</v>
      </c>
      <c r="CN112" s="262">
        <f t="shared" si="406"/>
        <v>21432391</v>
      </c>
      <c r="CO112" s="262">
        <f t="shared" si="406"/>
        <v>1036572</v>
      </c>
      <c r="CP112" s="262">
        <f t="shared" si="406"/>
        <v>75934634</v>
      </c>
      <c r="CQ112" s="296">
        <f t="shared" si="406"/>
        <v>-92115839</v>
      </c>
      <c r="CR112" s="296">
        <f t="shared" si="406"/>
        <v>5608508</v>
      </c>
      <c r="CS112" s="296">
        <f t="shared" si="406"/>
        <v>-164840</v>
      </c>
      <c r="CT112" s="296">
        <f t="shared" si="406"/>
        <v>620634</v>
      </c>
      <c r="CU112" s="296">
        <f t="shared" si="406"/>
        <v>3922340</v>
      </c>
      <c r="CV112" s="296">
        <f t="shared" si="407"/>
        <v>-13602249</v>
      </c>
      <c r="CW112" s="296">
        <f t="shared" si="407"/>
        <v>-15676746</v>
      </c>
      <c r="CX112" s="296">
        <f t="shared" si="407"/>
        <v>5985961</v>
      </c>
      <c r="CY112" s="296">
        <f t="shared" si="407"/>
        <v>-13876569</v>
      </c>
      <c r="CZ112" s="296">
        <f t="shared" si="407"/>
        <v>-502286</v>
      </c>
      <c r="DA112" s="296">
        <f t="shared" si="407"/>
        <v>10649596</v>
      </c>
      <c r="DB112" s="296">
        <f t="shared" si="407"/>
        <v>-65848315</v>
      </c>
      <c r="DC112" s="296">
        <f t="shared" si="407"/>
        <v>70268937</v>
      </c>
      <c r="DD112" s="296">
        <f t="shared" si="407"/>
        <v>-11350304</v>
      </c>
      <c r="DE112" s="296">
        <f t="shared" si="407"/>
        <v>5086282</v>
      </c>
      <c r="DF112" s="296">
        <f t="shared" si="408"/>
        <v>15234978</v>
      </c>
      <c r="DG112" s="296">
        <f t="shared" si="408"/>
        <v>810830</v>
      </c>
      <c r="DH112" s="296">
        <f t="shared" si="408"/>
        <v>-12646417</v>
      </c>
      <c r="DI112" s="296">
        <f t="shared" si="408"/>
        <v>10030788</v>
      </c>
      <c r="DJ112" s="296">
        <f t="shared" si="408"/>
        <v>-4798707</v>
      </c>
      <c r="DK112" s="296">
        <f t="shared" si="408"/>
        <v>-10457102</v>
      </c>
      <c r="DL112" s="296">
        <f t="shared" si="408"/>
        <v>600484</v>
      </c>
      <c r="DM112" s="296">
        <f t="shared" si="408"/>
        <v>5178975</v>
      </c>
      <c r="DN112" s="296">
        <f t="shared" si="408"/>
        <v>1318085</v>
      </c>
      <c r="DO112" s="296">
        <f t="shared" si="408"/>
        <v>15732411</v>
      </c>
      <c r="DP112" s="296">
        <f t="shared" si="408"/>
        <v>12166717</v>
      </c>
      <c r="DQ112" s="296">
        <f t="shared" si="408"/>
        <v>-8500115</v>
      </c>
      <c r="DR112" s="296">
        <f t="shared" si="408"/>
        <v>-12784691</v>
      </c>
      <c r="DS112" s="296">
        <f t="shared" si="408"/>
        <v>5475977</v>
      </c>
      <c r="DT112" s="296">
        <f t="shared" si="408"/>
        <v>5962443</v>
      </c>
      <c r="DU112" s="296">
        <f t="shared" si="408"/>
        <v>9771282</v>
      </c>
      <c r="DV112" s="296">
        <f t="shared" si="408"/>
        <v>16469111</v>
      </c>
      <c r="DW112" s="296">
        <f t="shared" si="408"/>
        <v>3787117</v>
      </c>
      <c r="DX112" s="296">
        <f t="shared" si="408"/>
        <v>-935657</v>
      </c>
      <c r="DY112" s="296">
        <f t="shared" si="408"/>
        <v>-2460844</v>
      </c>
      <c r="DZ112" s="325"/>
      <c r="EA112" s="61">
        <f>'MONTHLY SUMMARIES'!D76</f>
        <v>196549162</v>
      </c>
    </row>
    <row r="113" spans="1:132" s="56" customFormat="1" x14ac:dyDescent="0.25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7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09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>
        <v>489044846</v>
      </c>
      <c r="BN113" s="284">
        <v>517430188</v>
      </c>
      <c r="BO113" s="284">
        <v>566784578</v>
      </c>
      <c r="BP113" s="284">
        <v>612728826</v>
      </c>
      <c r="BQ113" s="284">
        <v>546431194</v>
      </c>
      <c r="BR113" s="284">
        <v>507694435</v>
      </c>
      <c r="BS113" s="277">
        <v>513824821</v>
      </c>
      <c r="BT113" s="284"/>
      <c r="BU113" s="77">
        <f t="shared" si="404"/>
        <v>-26440881</v>
      </c>
      <c r="BV113" s="81">
        <f t="shared" si="404"/>
        <v>-19141659</v>
      </c>
      <c r="BW113" s="81">
        <f t="shared" si="404"/>
        <v>-70487498</v>
      </c>
      <c r="BX113" s="81">
        <f t="shared" si="404"/>
        <v>-49181222</v>
      </c>
      <c r="BY113" s="81">
        <f t="shared" si="404"/>
        <v>-18761304</v>
      </c>
      <c r="BZ113" s="81">
        <f t="shared" si="404"/>
        <v>-64692175</v>
      </c>
      <c r="CA113" s="81">
        <f t="shared" si="404"/>
        <v>-21125328</v>
      </c>
      <c r="CB113" s="201">
        <f t="shared" si="405"/>
        <v>-17167123</v>
      </c>
      <c r="CC113" s="201">
        <f t="shared" si="405"/>
        <v>-2776349</v>
      </c>
      <c r="CD113" s="201">
        <f t="shared" si="405"/>
        <v>-36681186</v>
      </c>
      <c r="CE113" s="201">
        <f t="shared" si="405"/>
        <v>-27409518</v>
      </c>
      <c r="CF113" s="201">
        <f t="shared" si="405"/>
        <v>-15306825</v>
      </c>
      <c r="CG113" s="201">
        <f t="shared" si="405"/>
        <v>7549209</v>
      </c>
      <c r="CH113" s="201">
        <f t="shared" si="405"/>
        <v>3318854</v>
      </c>
      <c r="CI113" s="201">
        <f t="shared" si="405"/>
        <v>35644118</v>
      </c>
      <c r="CJ113" s="201">
        <f t="shared" si="405"/>
        <v>54339908</v>
      </c>
      <c r="CK113" s="201">
        <f t="shared" si="405"/>
        <v>15325368</v>
      </c>
      <c r="CL113" s="201">
        <f t="shared" si="406"/>
        <v>10196724</v>
      </c>
      <c r="CM113" s="262">
        <f t="shared" si="406"/>
        <v>44214182</v>
      </c>
      <c r="CN113" s="262">
        <f t="shared" si="406"/>
        <v>10302572</v>
      </c>
      <c r="CO113" s="262">
        <f t="shared" si="406"/>
        <v>16850295</v>
      </c>
      <c r="CP113" s="262">
        <f t="shared" si="406"/>
        <v>-7662466</v>
      </c>
      <c r="CQ113" s="296">
        <f t="shared" si="406"/>
        <v>-44185242</v>
      </c>
      <c r="CR113" s="296">
        <f t="shared" si="406"/>
        <v>830283</v>
      </c>
      <c r="CS113" s="296">
        <f t="shared" si="406"/>
        <v>1068984</v>
      </c>
      <c r="CT113" s="296">
        <f t="shared" si="406"/>
        <v>36336157</v>
      </c>
      <c r="CU113" s="296">
        <f t="shared" si="406"/>
        <v>1435025</v>
      </c>
      <c r="CV113" s="296">
        <f t="shared" si="407"/>
        <v>-29791190</v>
      </c>
      <c r="CW113" s="296">
        <f t="shared" si="407"/>
        <v>14413953</v>
      </c>
      <c r="CX113" s="296">
        <f t="shared" si="407"/>
        <v>27285350</v>
      </c>
      <c r="CY113" s="296">
        <f t="shared" si="407"/>
        <v>12822957</v>
      </c>
      <c r="CZ113" s="296">
        <f t="shared" si="407"/>
        <v>-22419711</v>
      </c>
      <c r="DA113" s="296">
        <f t="shared" si="407"/>
        <v>1276964</v>
      </c>
      <c r="DB113" s="296">
        <f t="shared" si="407"/>
        <v>39029943</v>
      </c>
      <c r="DC113" s="296">
        <f t="shared" si="407"/>
        <v>-8346203</v>
      </c>
      <c r="DD113" s="296">
        <f t="shared" si="407"/>
        <v>45815108</v>
      </c>
      <c r="DE113" s="296">
        <f t="shared" si="407"/>
        <v>11244489</v>
      </c>
      <c r="DF113" s="296">
        <f t="shared" si="408"/>
        <v>-58683393</v>
      </c>
      <c r="DG113" s="296">
        <f t="shared" si="408"/>
        <v>5113173</v>
      </c>
      <c r="DH113" s="296">
        <f t="shared" si="408"/>
        <v>-11222152</v>
      </c>
      <c r="DI113" s="296">
        <f t="shared" si="408"/>
        <v>28088584</v>
      </c>
      <c r="DJ113" s="296">
        <f t="shared" si="408"/>
        <v>-28751918</v>
      </c>
      <c r="DK113" s="296">
        <f t="shared" si="408"/>
        <v>-83491934</v>
      </c>
      <c r="DL113" s="296">
        <f t="shared" si="408"/>
        <v>30834089</v>
      </c>
      <c r="DM113" s="296">
        <f t="shared" si="408"/>
        <v>20748642</v>
      </c>
      <c r="DN113" s="296">
        <f t="shared" si="408"/>
        <v>-52684838</v>
      </c>
      <c r="DO113" s="296">
        <f t="shared" si="408"/>
        <v>40015802</v>
      </c>
      <c r="DP113" s="296">
        <f t="shared" si="408"/>
        <v>-68925572</v>
      </c>
      <c r="DQ113" s="296">
        <f t="shared" si="408"/>
        <v>-14579687</v>
      </c>
      <c r="DR113" s="296">
        <f t="shared" si="408"/>
        <v>44049254</v>
      </c>
      <c r="DS113" s="296">
        <f t="shared" si="408"/>
        <v>1754686</v>
      </c>
      <c r="DT113" s="296">
        <f t="shared" si="408"/>
        <v>21566946</v>
      </c>
      <c r="DU113" s="296">
        <f t="shared" si="408"/>
        <v>-30812229</v>
      </c>
      <c r="DV113" s="296">
        <f t="shared" si="408"/>
        <v>48667590</v>
      </c>
      <c r="DW113" s="296">
        <f t="shared" si="408"/>
        <v>39644075</v>
      </c>
      <c r="DX113" s="296">
        <f t="shared" si="408"/>
        <v>907316</v>
      </c>
      <c r="DY113" s="296">
        <f t="shared" si="408"/>
        <v>-5285176</v>
      </c>
      <c r="DZ113" s="325"/>
      <c r="EA113" s="61">
        <f>'MONTHLY SUMMARIES'!D77</f>
        <v>513824821</v>
      </c>
    </row>
    <row r="114" spans="1:132" s="70" customFormat="1" x14ac:dyDescent="0.25">
      <c r="A114" s="144"/>
      <c r="B114" s="57" t="s">
        <v>148</v>
      </c>
      <c r="C114" s="133">
        <f>SUM(C109:C113)</f>
        <v>1669575560</v>
      </c>
      <c r="D114" s="134">
        <f t="shared" ref="D114:AA114" si="409">SUM(D109:D113)</f>
        <v>1439760572</v>
      </c>
      <c r="E114" s="134">
        <f t="shared" si="409"/>
        <v>1399917215</v>
      </c>
      <c r="F114" s="134">
        <f t="shared" si="409"/>
        <v>1440463244</v>
      </c>
      <c r="G114" s="134">
        <f t="shared" si="409"/>
        <v>1741562147</v>
      </c>
      <c r="H114" s="134">
        <f t="shared" si="409"/>
        <v>1973071814</v>
      </c>
      <c r="I114" s="134">
        <f t="shared" si="409"/>
        <v>1614163339</v>
      </c>
      <c r="J114" s="134">
        <f t="shared" si="409"/>
        <v>1362028157</v>
      </c>
      <c r="K114" s="134">
        <f t="shared" si="409"/>
        <v>1368361084</v>
      </c>
      <c r="L114" s="135">
        <f t="shared" si="409"/>
        <v>1644782179</v>
      </c>
      <c r="M114" s="134">
        <f t="shared" si="409"/>
        <v>1789131915</v>
      </c>
      <c r="N114" s="134">
        <f t="shared" si="409"/>
        <v>1579978428</v>
      </c>
      <c r="O114" s="134">
        <f t="shared" si="409"/>
        <v>1505454848</v>
      </c>
      <c r="P114" s="134">
        <f t="shared" si="409"/>
        <v>1458444943</v>
      </c>
      <c r="Q114" s="134">
        <f t="shared" si="409"/>
        <v>1298235611</v>
      </c>
      <c r="R114" s="134">
        <f t="shared" si="409"/>
        <v>1409744314</v>
      </c>
      <c r="S114" s="134">
        <f t="shared" si="409"/>
        <v>1810165333</v>
      </c>
      <c r="T114" s="134">
        <f t="shared" si="409"/>
        <v>2071030376</v>
      </c>
      <c r="U114" s="134">
        <f t="shared" si="409"/>
        <v>1548992023</v>
      </c>
      <c r="V114" s="134">
        <f t="shared" si="409"/>
        <v>1377624163</v>
      </c>
      <c r="W114" s="134">
        <f t="shared" si="409"/>
        <v>1379272351</v>
      </c>
      <c r="X114" s="135">
        <f t="shared" si="409"/>
        <v>1533939934</v>
      </c>
      <c r="Y114" s="134">
        <f t="shared" si="409"/>
        <v>1802392509</v>
      </c>
      <c r="Z114" s="134">
        <v>1656495221</v>
      </c>
      <c r="AA114" s="134">
        <f t="shared" si="409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0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1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>
        <v>1351075958</v>
      </c>
      <c r="BN114" s="278">
        <v>1474359771</v>
      </c>
      <c r="BO114" s="278">
        <v>1871193294</v>
      </c>
      <c r="BP114" s="278">
        <v>1949208693</v>
      </c>
      <c r="BQ114" s="278">
        <v>1553182909</v>
      </c>
      <c r="BR114" s="278">
        <v>1394257466</v>
      </c>
      <c r="BS114" s="401">
        <f t="shared" ref="BS114" si="410">SUM(BS109:BS113)</f>
        <v>1387160613</v>
      </c>
      <c r="BT114" s="278"/>
      <c r="BU114" s="133">
        <f t="shared" ref="BU114:BU121" si="411">SUM(BU109:BU113)</f>
        <v>-164120712</v>
      </c>
      <c r="BV114" s="136">
        <f t="shared" ref="BV114:BX114" si="412">SUM(BV109:BV113)</f>
        <v>18684371</v>
      </c>
      <c r="BW114" s="136">
        <f t="shared" si="412"/>
        <v>-101681604</v>
      </c>
      <c r="BX114" s="136">
        <f t="shared" si="412"/>
        <v>-30718930</v>
      </c>
      <c r="BY114" s="136">
        <f t="shared" ref="BY114:BZ114" si="413">SUM(BY109:BY113)</f>
        <v>68603186</v>
      </c>
      <c r="BZ114" s="136">
        <f t="shared" si="413"/>
        <v>97958562</v>
      </c>
      <c r="CA114" s="136">
        <f t="shared" ref="CA114" si="414">SUM(CA109:CA113)</f>
        <v>-65171316</v>
      </c>
      <c r="CB114" s="202">
        <f t="shared" ref="CB114:CH114" si="415">IF(CB113="N/A","N/A",SUM(CB109:CB113))</f>
        <v>15596006</v>
      </c>
      <c r="CC114" s="202">
        <f t="shared" si="415"/>
        <v>10911267</v>
      </c>
      <c r="CD114" s="202">
        <f t="shared" si="415"/>
        <v>-110842245</v>
      </c>
      <c r="CE114" s="202">
        <f t="shared" si="415"/>
        <v>13260594</v>
      </c>
      <c r="CF114" s="202">
        <f t="shared" si="415"/>
        <v>76516793</v>
      </c>
      <c r="CG114" s="202">
        <f t="shared" si="415"/>
        <v>105645153</v>
      </c>
      <c r="CH114" s="202">
        <f t="shared" si="415"/>
        <v>-23923340</v>
      </c>
      <c r="CI114" s="202">
        <f t="shared" ref="CI114:CJ114" si="416">IF(CI113="N/A","N/A",SUM(CI109:CI113))</f>
        <v>6591696</v>
      </c>
      <c r="CJ114" s="202">
        <f t="shared" si="416"/>
        <v>173707533</v>
      </c>
      <c r="CK114" s="202">
        <f t="shared" ref="CK114:CL114" si="417">IF(CK113="N/A","N/A",SUM(CK109:CK113))</f>
        <v>-25796120</v>
      </c>
      <c r="CL114" s="202">
        <f t="shared" si="417"/>
        <v>-290034132</v>
      </c>
      <c r="CM114" s="263">
        <f t="shared" ref="CM114:CN114" si="418">IF(CM113="N/A","N/A",SUM(CM109:CM113))</f>
        <v>258340706</v>
      </c>
      <c r="CN114" s="263">
        <f t="shared" si="418"/>
        <v>12228537</v>
      </c>
      <c r="CO114" s="263">
        <f t="shared" ref="CO114:CP114" si="419">IF(CO113="N/A","N/A",SUM(CO109:CO113))</f>
        <v>5704387</v>
      </c>
      <c r="CP114" s="263">
        <f t="shared" si="419"/>
        <v>78266417</v>
      </c>
      <c r="CQ114" s="297">
        <f t="shared" ref="CQ114" si="420">IF(CQ113="N/A","N/A",SUM(CQ109:CQ113))</f>
        <v>-223691695</v>
      </c>
      <c r="CR114" s="297">
        <f t="shared" ref="CR114:CW114" si="421">IF(CR113="N/A","N/A",SUM(CR109:CR113))</f>
        <v>40653356.019999981</v>
      </c>
      <c r="CS114" s="297">
        <f t="shared" si="421"/>
        <v>-10873414</v>
      </c>
      <c r="CT114" s="297">
        <f t="shared" si="421"/>
        <v>62624586</v>
      </c>
      <c r="CU114" s="297">
        <f t="shared" si="421"/>
        <v>-16473331</v>
      </c>
      <c r="CV114" s="297">
        <f t="shared" si="421"/>
        <v>-112167734</v>
      </c>
      <c r="CW114" s="297">
        <f t="shared" si="421"/>
        <v>-61818008</v>
      </c>
      <c r="CX114" s="297">
        <f t="shared" ref="CX114" si="422">IF(CX113="N/A","N/A",SUM(CX109:CX113))</f>
        <v>207528035</v>
      </c>
      <c r="CY114" s="297">
        <f t="shared" ref="CY114" si="423">IF(CY113="N/A","N/A",SUM(CY109:CY113))</f>
        <v>-43265721</v>
      </c>
      <c r="CZ114" s="297">
        <f t="shared" ref="CZ114" si="424">IF(CZ113="N/A","N/A",SUM(CZ109:CZ113))</f>
        <v>-37034085</v>
      </c>
      <c r="DA114" s="297">
        <f t="shared" ref="DA114" si="425">IF(DA113="N/A","N/A",SUM(DA109:DA113))</f>
        <v>-12785322</v>
      </c>
      <c r="DB114" s="297">
        <f t="shared" ref="DB114" si="426">IF(DB113="N/A","N/A",SUM(DB109:DB113))</f>
        <v>-50894277</v>
      </c>
      <c r="DC114" s="297">
        <f t="shared" ref="DC114" si="427">IF(DC113="N/A","N/A",SUM(DC109:DC113))</f>
        <v>20000540</v>
      </c>
      <c r="DD114" s="297">
        <f t="shared" ref="DD114" si="428">IF(DD113="N/A","N/A",SUM(DD109:DD113))</f>
        <v>-59086386.019999981</v>
      </c>
      <c r="DE114" s="297">
        <f t="shared" ref="DE114" si="429">IF(DE113="N/A","N/A",SUM(DE109:DE113))</f>
        <v>-24267335</v>
      </c>
      <c r="DF114" s="297">
        <f t="shared" ref="DF114" si="430">IF(DF113="N/A","N/A",SUM(DF109:DF113))</f>
        <v>-91615597</v>
      </c>
      <c r="DG114" s="297">
        <f t="shared" ref="DG114" si="431">IF(DG113="N/A","N/A",SUM(DG109:DG113))</f>
        <v>20920054</v>
      </c>
      <c r="DH114" s="297">
        <f t="shared" ref="DH114" si="432">IF(DH113="N/A","N/A",SUM(DH109:DH113))</f>
        <v>-106765690</v>
      </c>
      <c r="DI114" s="297">
        <f t="shared" ref="DI114" si="433">IF(DI113="N/A","N/A",SUM(DI109:DI113))</f>
        <v>19843745</v>
      </c>
      <c r="DJ114" s="297">
        <f t="shared" ref="DJ114" si="434">IF(DJ113="N/A","N/A",SUM(DJ109:DJ113))</f>
        <v>-173811106</v>
      </c>
      <c r="DK114" s="297">
        <f t="shared" ref="DK114:DL114" si="435">IF(DK113="N/A","N/A",SUM(DK109:DK113))</f>
        <v>-343035415</v>
      </c>
      <c r="DL114" s="297">
        <f t="shared" si="435"/>
        <v>68212978</v>
      </c>
      <c r="DM114" s="297">
        <f t="shared" ref="DM114:DN114" si="436">IF(DM113="N/A","N/A",SUM(DM109:DM113))</f>
        <v>55252224</v>
      </c>
      <c r="DN114" s="297">
        <f t="shared" si="436"/>
        <v>-38203551</v>
      </c>
      <c r="DO114" s="297">
        <f t="shared" ref="DO114:DP114" si="437">IF(DO113="N/A","N/A",SUM(DO109:DO113))</f>
        <v>84335652</v>
      </c>
      <c r="DP114" s="297">
        <f t="shared" si="437"/>
        <v>-29355404</v>
      </c>
      <c r="DQ114" s="297">
        <f t="shared" ref="DQ114" si="438">IF(DQ113="N/A","N/A",SUM(DQ109:DQ113))</f>
        <v>-34912818</v>
      </c>
      <c r="DR114" s="297">
        <f t="shared" ref="DR114:DS114" si="439">IF(DR113="N/A","N/A",SUM(DR109:DR113))</f>
        <v>69962693</v>
      </c>
      <c r="DS114" s="297">
        <f t="shared" si="439"/>
        <v>41801928</v>
      </c>
      <c r="DT114" s="297">
        <f t="shared" ref="DT114" si="440">IF(DT113="N/A","N/A",SUM(DT109:DT113))</f>
        <v>109841348</v>
      </c>
      <c r="DU114" s="297">
        <f t="shared" ref="DU114:DV114" si="441">IF(DU113="N/A","N/A",SUM(DU109:DU113))</f>
        <v>128798344</v>
      </c>
      <c r="DV114" s="297">
        <f t="shared" si="441"/>
        <v>134495520</v>
      </c>
      <c r="DW114" s="297">
        <f t="shared" ref="DW114" si="442">IF(DW113="N/A","N/A",SUM(DW109:DW113))</f>
        <v>132151316</v>
      </c>
      <c r="DX114" s="297">
        <f t="shared" ref="DX114:DY114" si="443">IF(DX113="N/A","N/A",SUM(DX109:DX113))</f>
        <v>-26774127</v>
      </c>
      <c r="DY114" s="297">
        <f t="shared" si="443"/>
        <v>-40283027</v>
      </c>
      <c r="DZ114" s="326"/>
      <c r="EA114" s="242">
        <f t="shared" ref="EA114:EA121" si="444">SUM(EA109:EA113)</f>
        <v>1387160613</v>
      </c>
      <c r="EB114" s="56"/>
    </row>
    <row r="115" spans="1:132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327"/>
      <c r="EA115" s="243"/>
      <c r="EB115" s="56"/>
    </row>
    <row r="116" spans="1:132" s="34" customFormat="1" x14ac:dyDescent="0.25">
      <c r="A116" s="143"/>
      <c r="B116" s="35" t="s">
        <v>141</v>
      </c>
      <c r="C116" s="94">
        <f>C130-C123</f>
        <v>101654644.21000001</v>
      </c>
      <c r="D116" s="95">
        <f t="shared" ref="D116:P116" si="445">D130-D123</f>
        <v>85666264.879999995</v>
      </c>
      <c r="E116" s="95">
        <f t="shared" si="445"/>
        <v>80834927.359999999</v>
      </c>
      <c r="F116" s="95">
        <f t="shared" si="445"/>
        <v>80186481.939999998</v>
      </c>
      <c r="G116" s="95">
        <f t="shared" si="445"/>
        <v>113031806.05999999</v>
      </c>
      <c r="H116" s="95">
        <f t="shared" si="445"/>
        <v>122312549.53</v>
      </c>
      <c r="I116" s="95">
        <f t="shared" si="445"/>
        <v>100560841.35999998</v>
      </c>
      <c r="J116" s="95">
        <f t="shared" si="445"/>
        <v>89716680.61999999</v>
      </c>
      <c r="K116" s="95">
        <f t="shared" si="445"/>
        <v>83786459.780000001</v>
      </c>
      <c r="L116" s="96">
        <f t="shared" si="445"/>
        <v>115559661.09</v>
      </c>
      <c r="M116" s="95">
        <f t="shared" si="445"/>
        <v>138406198.63999999</v>
      </c>
      <c r="N116" s="163">
        <f t="shared" si="445"/>
        <v>112939367.49000001</v>
      </c>
      <c r="O116" s="163">
        <f t="shared" si="445"/>
        <v>112780419.95999999</v>
      </c>
      <c r="P116" s="163">
        <f t="shared" si="445"/>
        <v>111986096.47</v>
      </c>
      <c r="Q116" s="163">
        <f t="shared" ref="Q116:R116" si="446">Q130-Q123</f>
        <v>102703682.09</v>
      </c>
      <c r="R116" s="95">
        <f t="shared" si="446"/>
        <v>105470534.50999999</v>
      </c>
      <c r="S116" s="95">
        <f t="shared" ref="S116:T116" si="447">S130-S123</f>
        <v>143383603.80000001</v>
      </c>
      <c r="T116" s="95">
        <f t="shared" si="447"/>
        <v>157368188.34</v>
      </c>
      <c r="U116" s="95">
        <f t="shared" ref="U116:V116" si="448">U130-U123</f>
        <v>122800277.83999999</v>
      </c>
      <c r="V116" s="95">
        <f t="shared" si="448"/>
        <v>95616461.340000004</v>
      </c>
      <c r="W116" s="95">
        <f t="shared" ref="W116:X116" si="449">W130-W123</f>
        <v>132988895.17999999</v>
      </c>
      <c r="X116" s="96">
        <f t="shared" si="449"/>
        <v>119058195.58</v>
      </c>
      <c r="Y116" s="95">
        <f t="shared" ref="Y116" si="450">Y130-Y123</f>
        <v>132537998</v>
      </c>
      <c r="Z116" s="190">
        <v>121013247.72</v>
      </c>
      <c r="AA116" s="95">
        <f t="shared" ref="AA116:AA120" si="451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68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10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>
        <v>124134566.99000001</v>
      </c>
      <c r="BN116" s="285">
        <v>125437583.81</v>
      </c>
      <c r="BO116" s="285">
        <v>181674884.30000001</v>
      </c>
      <c r="BP116" s="285">
        <v>181616995.33000001</v>
      </c>
      <c r="BQ116" s="285">
        <v>132082268.38</v>
      </c>
      <c r="BR116" s="285">
        <v>122043223.22999999</v>
      </c>
      <c r="BS116" s="285">
        <v>104928913.84</v>
      </c>
      <c r="BT116" s="285"/>
      <c r="BU116" s="94">
        <f t="shared" ref="BU116:CA120" si="452">O116-C116</f>
        <v>11125775.749999985</v>
      </c>
      <c r="BV116" s="97">
        <f t="shared" si="452"/>
        <v>26319831.590000004</v>
      </c>
      <c r="BW116" s="97">
        <f t="shared" si="452"/>
        <v>21868754.730000004</v>
      </c>
      <c r="BX116" s="97">
        <f t="shared" si="452"/>
        <v>25284052.569999993</v>
      </c>
      <c r="BY116" s="97">
        <f t="shared" si="452"/>
        <v>30351797.740000024</v>
      </c>
      <c r="BZ116" s="97">
        <f t="shared" si="452"/>
        <v>35055638.810000002</v>
      </c>
      <c r="CA116" s="97">
        <f t="shared" si="452"/>
        <v>22239436.480000004</v>
      </c>
      <c r="CB116" s="201">
        <f t="shared" ref="CB116:CK120" si="453">IF(ISERROR(V116-J116)=TRUE,"N/A",V116-J116)</f>
        <v>5899780.7200000137</v>
      </c>
      <c r="CC116" s="201">
        <f t="shared" si="453"/>
        <v>49202435.399999991</v>
      </c>
      <c r="CD116" s="201">
        <f t="shared" si="453"/>
        <v>3498534.4899999946</v>
      </c>
      <c r="CE116" s="201">
        <f t="shared" si="453"/>
        <v>-5868200.6399999857</v>
      </c>
      <c r="CF116" s="201">
        <f t="shared" si="453"/>
        <v>8073880.2299999893</v>
      </c>
      <c r="CG116" s="201">
        <f t="shared" si="453"/>
        <v>18299988.89000003</v>
      </c>
      <c r="CH116" s="201">
        <f t="shared" si="453"/>
        <v>-3971229.7399999946</v>
      </c>
      <c r="CI116" s="201">
        <f t="shared" si="453"/>
        <v>-5840954.6899999976</v>
      </c>
      <c r="CJ116" s="201">
        <f t="shared" si="453"/>
        <v>6632478.5100000203</v>
      </c>
      <c r="CK116" s="201">
        <f t="shared" si="453"/>
        <v>-10989239.800000012</v>
      </c>
      <c r="CL116" s="201">
        <f t="shared" ref="CL116:CU120" si="454">IF(ISERROR(AF116-T116)=TRUE,"N/A",AF116-T116)</f>
        <v>-22567303.689999998</v>
      </c>
      <c r="CM116" s="262">
        <f t="shared" si="454"/>
        <v>16439914.239999995</v>
      </c>
      <c r="CN116" s="262">
        <f t="shared" si="454"/>
        <v>3890065.9099999964</v>
      </c>
      <c r="CO116" s="262">
        <f t="shared" si="454"/>
        <v>-31649223.299999997</v>
      </c>
      <c r="CP116" s="262">
        <f t="shared" si="454"/>
        <v>12279902.269999996</v>
      </c>
      <c r="CQ116" s="296">
        <f t="shared" si="454"/>
        <v>8929553.9799999893</v>
      </c>
      <c r="CR116" s="296">
        <f t="shared" si="454"/>
        <v>18236270.090000004</v>
      </c>
      <c r="CS116" s="296">
        <f t="shared" si="454"/>
        <v>2382899.3099999726</v>
      </c>
      <c r="CT116" s="296">
        <f t="shared" si="454"/>
        <v>26611070.640000001</v>
      </c>
      <c r="CU116" s="296">
        <f t="shared" si="454"/>
        <v>-4786858.9399999976</v>
      </c>
      <c r="CV116" s="296">
        <f t="shared" ref="CV116:DE120" si="455">IF(ISERROR(AP116-AD116)=TRUE,"N/A",AP116-AD116)</f>
        <v>-896017.79000002146</v>
      </c>
      <c r="CW116" s="296">
        <f t="shared" si="455"/>
        <v>-556177.3900000006</v>
      </c>
      <c r="CX116" s="296">
        <f t="shared" si="455"/>
        <v>35135305.650000006</v>
      </c>
      <c r="CY116" s="296">
        <f t="shared" si="455"/>
        <v>-1961979.1699999869</v>
      </c>
      <c r="CZ116" s="296">
        <f t="shared" si="455"/>
        <v>-9328878.349999994</v>
      </c>
      <c r="DA116" s="296">
        <f t="shared" si="455"/>
        <v>-123454452</v>
      </c>
      <c r="DB116" s="296">
        <f t="shared" si="455"/>
        <v>-125411908.36999999</v>
      </c>
      <c r="DC116" s="296">
        <f t="shared" si="455"/>
        <v>-155182148.47999999</v>
      </c>
      <c r="DD116" s="296">
        <f t="shared" si="455"/>
        <v>-155332206.94</v>
      </c>
      <c r="DE116" s="296">
        <f t="shared" si="455"/>
        <v>34909147.789999992</v>
      </c>
      <c r="DF116" s="296">
        <f t="shared" ref="DF116:DY120" si="456">IF(ISERROR(AZ116-AN116)=TRUE,"N/A",AZ116-AN116)</f>
        <v>-14575258.420000002</v>
      </c>
      <c r="DG116" s="296">
        <f t="shared" si="456"/>
        <v>28833384.889999986</v>
      </c>
      <c r="DH116" s="296">
        <f t="shared" si="456"/>
        <v>-2063575.9599999934</v>
      </c>
      <c r="DI116" s="296">
        <f t="shared" si="456"/>
        <v>-18991468.349999994</v>
      </c>
      <c r="DJ116" s="296">
        <f t="shared" si="456"/>
        <v>-9846201.6800000072</v>
      </c>
      <c r="DK116" s="296">
        <f t="shared" si="456"/>
        <v>-26637219.539999992</v>
      </c>
      <c r="DL116" s="296">
        <f t="shared" si="456"/>
        <v>20463344.469999999</v>
      </c>
      <c r="DM116" s="296">
        <f t="shared" si="456"/>
        <v>132538378.63</v>
      </c>
      <c r="DN116" s="296">
        <f t="shared" si="456"/>
        <v>128870387.27999999</v>
      </c>
      <c r="DO116" s="296">
        <f t="shared" si="456"/>
        <v>171417760.93000001</v>
      </c>
      <c r="DP116" s="296">
        <f t="shared" si="456"/>
        <v>157276146.25</v>
      </c>
      <c r="DQ116" s="296">
        <f t="shared" si="456"/>
        <v>-35107968.199999988</v>
      </c>
      <c r="DR116" s="296">
        <f t="shared" si="456"/>
        <v>9240427.1799999923</v>
      </c>
      <c r="DS116" s="296">
        <f t="shared" si="456"/>
        <v>3225313.6400000155</v>
      </c>
      <c r="DT116" s="296">
        <f t="shared" si="456"/>
        <v>16294164.540000007</v>
      </c>
      <c r="DU116" s="296">
        <f t="shared" si="456"/>
        <v>68828166.040000007</v>
      </c>
      <c r="DV116" s="296">
        <f t="shared" si="456"/>
        <v>21527006.710000008</v>
      </c>
      <c r="DW116" s="296">
        <f t="shared" si="456"/>
        <v>21441275.00999999</v>
      </c>
      <c r="DX116" s="296">
        <f t="shared" si="456"/>
        <v>11402229.859999985</v>
      </c>
      <c r="DY116" s="296">
        <f t="shared" si="456"/>
        <v>-5494684.6699999869</v>
      </c>
      <c r="DZ116" s="327"/>
      <c r="EA116" s="61">
        <f>'MONTHLY SUMMARIES'!D80</f>
        <v>104928913.84</v>
      </c>
      <c r="EB116" s="56"/>
    </row>
    <row r="117" spans="1:132" s="34" customFormat="1" x14ac:dyDescent="0.25">
      <c r="A117" s="143"/>
      <c r="B117" s="35" t="s">
        <v>144</v>
      </c>
      <c r="C117" s="94">
        <f t="shared" ref="C117:O117" si="457">C133-C124</f>
        <v>7600786.0699999994</v>
      </c>
      <c r="D117" s="95">
        <f t="shared" si="457"/>
        <v>6630521.9400000004</v>
      </c>
      <c r="E117" s="95">
        <f t="shared" si="457"/>
        <v>5944918.3399999999</v>
      </c>
      <c r="F117" s="95">
        <f t="shared" si="457"/>
        <v>6045476.5200000005</v>
      </c>
      <c r="G117" s="95">
        <f t="shared" si="457"/>
        <v>7285412.959999999</v>
      </c>
      <c r="H117" s="95">
        <f t="shared" si="457"/>
        <v>7924361.2400000002</v>
      </c>
      <c r="I117" s="95">
        <f t="shared" si="457"/>
        <v>7030738.1600000001</v>
      </c>
      <c r="J117" s="95">
        <f t="shared" si="457"/>
        <v>6870580.6099999994</v>
      </c>
      <c r="K117" s="95">
        <f t="shared" si="457"/>
        <v>6435459.6399999997</v>
      </c>
      <c r="L117" s="96">
        <f t="shared" si="457"/>
        <v>8618831.3900000006</v>
      </c>
      <c r="M117" s="95">
        <f t="shared" si="457"/>
        <v>10229161.920000002</v>
      </c>
      <c r="N117" s="163">
        <f t="shared" si="457"/>
        <v>8152028.6599999992</v>
      </c>
      <c r="O117" s="163">
        <f t="shared" si="457"/>
        <v>7474263.4500000002</v>
      </c>
      <c r="P117" s="163">
        <f t="shared" ref="P117:Q117" si="458">P133-P124</f>
        <v>7844410.2499999991</v>
      </c>
      <c r="Q117" s="163">
        <f t="shared" si="458"/>
        <v>7174798.3799999999</v>
      </c>
      <c r="R117" s="95">
        <f>R133-R124</f>
        <v>7081914.6000000006</v>
      </c>
      <c r="S117" s="95">
        <f t="shared" ref="S117:T117" si="459">S133-S124</f>
        <v>9374468.5899999999</v>
      </c>
      <c r="T117" s="95">
        <f t="shared" si="459"/>
        <v>9199422.4399999976</v>
      </c>
      <c r="U117" s="95">
        <f t="shared" ref="U117:V117" si="460">U133-U124</f>
        <v>7353443.8100000015</v>
      </c>
      <c r="V117" s="95">
        <f t="shared" si="460"/>
        <v>5760628.8100000005</v>
      </c>
      <c r="W117" s="95">
        <f t="shared" ref="W117:X117" si="461">W133-W124</f>
        <v>8763245.5899999999</v>
      </c>
      <c r="X117" s="96">
        <f t="shared" si="461"/>
        <v>8069956.4500000002</v>
      </c>
      <c r="Y117" s="95">
        <f t="shared" ref="Y117" si="462">Y133-Y124</f>
        <v>9160246.75</v>
      </c>
      <c r="Z117" s="190">
        <v>9168350.3599999994</v>
      </c>
      <c r="AA117" s="95">
        <f t="shared" si="451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5088018.38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68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10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>
        <v>10662367.699999999</v>
      </c>
      <c r="BN117" s="285">
        <v>10117935.41</v>
      </c>
      <c r="BO117" s="285">
        <v>13530228.450000001</v>
      </c>
      <c r="BP117" s="285">
        <v>13979779.6</v>
      </c>
      <c r="BQ117" s="285">
        <v>10309991.24</v>
      </c>
      <c r="BR117" s="285">
        <v>9902433.0300000012</v>
      </c>
      <c r="BS117" s="285">
        <v>8406906.9400000013</v>
      </c>
      <c r="BT117" s="285"/>
      <c r="BU117" s="94">
        <f t="shared" si="452"/>
        <v>-126522.61999999918</v>
      </c>
      <c r="BV117" s="97">
        <f t="shared" si="452"/>
        <v>1213888.3099999987</v>
      </c>
      <c r="BW117" s="97">
        <f t="shared" si="452"/>
        <v>1229880.04</v>
      </c>
      <c r="BX117" s="97">
        <f t="shared" si="452"/>
        <v>1036438.0800000001</v>
      </c>
      <c r="BY117" s="97">
        <f t="shared" si="452"/>
        <v>2089055.6300000008</v>
      </c>
      <c r="BZ117" s="97">
        <f t="shared" si="452"/>
        <v>1275061.1999999974</v>
      </c>
      <c r="CA117" s="97">
        <f t="shared" si="452"/>
        <v>322705.6500000013</v>
      </c>
      <c r="CB117" s="201">
        <f t="shared" si="453"/>
        <v>-1109951.7999999989</v>
      </c>
      <c r="CC117" s="201">
        <f t="shared" si="453"/>
        <v>2327785.9500000002</v>
      </c>
      <c r="CD117" s="201">
        <f t="shared" si="453"/>
        <v>-548874.94000000041</v>
      </c>
      <c r="CE117" s="201">
        <f t="shared" si="453"/>
        <v>-1068915.1700000018</v>
      </c>
      <c r="CF117" s="201">
        <f t="shared" si="453"/>
        <v>1016321.7000000002</v>
      </c>
      <c r="CG117" s="201">
        <f t="shared" si="453"/>
        <v>55485388.329999998</v>
      </c>
      <c r="CH117" s="201">
        <f t="shared" si="453"/>
        <v>765486.62000000011</v>
      </c>
      <c r="CI117" s="201">
        <f t="shared" si="453"/>
        <v>1201260.8600000003</v>
      </c>
      <c r="CJ117" s="201">
        <f t="shared" si="453"/>
        <v>1733696.9500000002</v>
      </c>
      <c r="CK117" s="201">
        <f t="shared" si="453"/>
        <v>21467.160000000149</v>
      </c>
      <c r="CL117" s="201">
        <f t="shared" si="454"/>
        <v>-531418.00999999791</v>
      </c>
      <c r="CM117" s="262">
        <f t="shared" si="454"/>
        <v>1141598.6299999999</v>
      </c>
      <c r="CN117" s="262">
        <f t="shared" si="454"/>
        <v>726981.19999999925</v>
      </c>
      <c r="CO117" s="262">
        <f t="shared" si="454"/>
        <v>-3675227.21</v>
      </c>
      <c r="CP117" s="262">
        <f t="shared" si="454"/>
        <v>-307285.37999999989</v>
      </c>
      <c r="CQ117" s="296">
        <f t="shared" si="454"/>
        <v>-2937977.5999999996</v>
      </c>
      <c r="CR117" s="296">
        <f t="shared" si="454"/>
        <v>-1903992.6999999993</v>
      </c>
      <c r="CS117" s="296">
        <f t="shared" si="454"/>
        <v>-55092130.57</v>
      </c>
      <c r="CT117" s="296">
        <f t="shared" si="454"/>
        <v>3273042.5600000005</v>
      </c>
      <c r="CU117" s="296">
        <f t="shared" si="454"/>
        <v>-1909167.5700000003</v>
      </c>
      <c r="CV117" s="296">
        <f t="shared" si="455"/>
        <v>-1979007.9400000004</v>
      </c>
      <c r="CW117" s="296">
        <f t="shared" si="455"/>
        <v>-1379139.8899999997</v>
      </c>
      <c r="CX117" s="296">
        <f t="shared" si="455"/>
        <v>1444416.6400000006</v>
      </c>
      <c r="CY117" s="296">
        <f t="shared" si="455"/>
        <v>-154249.29000000097</v>
      </c>
      <c r="CZ117" s="296">
        <f t="shared" si="455"/>
        <v>-588726.19999999925</v>
      </c>
      <c r="DA117" s="296">
        <f t="shared" si="455"/>
        <v>-9748225.629999999</v>
      </c>
      <c r="DB117" s="296">
        <f t="shared" si="455"/>
        <v>-10760648.75</v>
      </c>
      <c r="DC117" s="296">
        <f t="shared" si="455"/>
        <v>-10412904.609999999</v>
      </c>
      <c r="DD117" s="296">
        <f t="shared" si="455"/>
        <v>-12220847.219999999</v>
      </c>
      <c r="DE117" s="296">
        <f t="shared" si="455"/>
        <v>7980091.4200000009</v>
      </c>
      <c r="DF117" s="296">
        <f t="shared" si="456"/>
        <v>-2297677.7999999989</v>
      </c>
      <c r="DG117" s="296">
        <f t="shared" si="456"/>
        <v>4703283.17</v>
      </c>
      <c r="DH117" s="296">
        <f t="shared" si="456"/>
        <v>1812824.3500000006</v>
      </c>
      <c r="DI117" s="296">
        <f t="shared" si="456"/>
        <v>471285.22999999952</v>
      </c>
      <c r="DJ117" s="296">
        <f t="shared" si="456"/>
        <v>1610435.7300000004</v>
      </c>
      <c r="DK117" s="296">
        <f t="shared" si="456"/>
        <v>321566.91000000015</v>
      </c>
      <c r="DL117" s="296">
        <f t="shared" si="456"/>
        <v>2763476.25</v>
      </c>
      <c r="DM117" s="296">
        <f t="shared" si="456"/>
        <v>13298817.210000001</v>
      </c>
      <c r="DN117" s="296">
        <f t="shared" si="456"/>
        <v>14069352.23</v>
      </c>
      <c r="DO117" s="296">
        <f t="shared" si="456"/>
        <v>15888017.279999997</v>
      </c>
      <c r="DP117" s="296">
        <f t="shared" si="456"/>
        <v>18216557.949999999</v>
      </c>
      <c r="DQ117" s="296">
        <f t="shared" si="456"/>
        <v>-4182043.6100000013</v>
      </c>
      <c r="DR117" s="296">
        <f t="shared" si="456"/>
        <v>986863.97999999858</v>
      </c>
      <c r="DS117" s="296">
        <f t="shared" si="456"/>
        <v>-507807.1400000006</v>
      </c>
      <c r="DT117" s="296">
        <f t="shared" si="456"/>
        <v>1468507.4499999993</v>
      </c>
      <c r="DU117" s="296">
        <f t="shared" si="456"/>
        <v>5042147.3600000013</v>
      </c>
      <c r="DV117" s="296">
        <f t="shared" si="456"/>
        <v>2256922.7999999989</v>
      </c>
      <c r="DW117" s="296">
        <f t="shared" si="456"/>
        <v>1647631.1799999997</v>
      </c>
      <c r="DX117" s="296">
        <f t="shared" si="456"/>
        <v>1240072.9700000007</v>
      </c>
      <c r="DY117" s="296">
        <f t="shared" si="456"/>
        <v>-231703.01999999955</v>
      </c>
      <c r="DZ117" s="327"/>
      <c r="EA117" s="61">
        <f>'MONTHLY SUMMARIES'!D81</f>
        <v>8406906.9400000013</v>
      </c>
      <c r="EB117" s="56"/>
    </row>
    <row r="118" spans="1:132" s="34" customFormat="1" x14ac:dyDescent="0.25">
      <c r="A118" s="143"/>
      <c r="B118" s="35" t="s">
        <v>145</v>
      </c>
      <c r="C118" s="94">
        <f t="shared" ref="C118:P118" si="463">C136-C125</f>
        <v>30604744.07</v>
      </c>
      <c r="D118" s="95">
        <f t="shared" si="463"/>
        <v>26412619.059999999</v>
      </c>
      <c r="E118" s="95">
        <f t="shared" si="463"/>
        <v>26915432.43</v>
      </c>
      <c r="F118" s="95">
        <f t="shared" si="463"/>
        <v>22012185.489999998</v>
      </c>
      <c r="G118" s="95">
        <f t="shared" si="463"/>
        <v>26547786.100000001</v>
      </c>
      <c r="H118" s="95">
        <f t="shared" si="463"/>
        <v>27460755.68</v>
      </c>
      <c r="I118" s="95">
        <f t="shared" si="463"/>
        <v>24697892.519999996</v>
      </c>
      <c r="J118" s="95">
        <f t="shared" si="463"/>
        <v>23716141.399999999</v>
      </c>
      <c r="K118" s="95">
        <f t="shared" si="463"/>
        <v>20841733.289999999</v>
      </c>
      <c r="L118" s="96">
        <f t="shared" si="463"/>
        <v>26858746.829999998</v>
      </c>
      <c r="M118" s="95">
        <f t="shared" si="463"/>
        <v>32409109.249999996</v>
      </c>
      <c r="N118" s="163">
        <f t="shared" si="463"/>
        <v>28059163.310000002</v>
      </c>
      <c r="O118" s="163">
        <f t="shared" si="463"/>
        <v>28555041.350000001</v>
      </c>
      <c r="P118" s="163">
        <f t="shared" si="463"/>
        <v>25784750.100000001</v>
      </c>
      <c r="Q118" s="163">
        <f t="shared" ref="Q118" si="464">Q136-Q125</f>
        <v>23569428.370000001</v>
      </c>
      <c r="R118" s="95">
        <f>R136-R125</f>
        <v>23438234.939999998</v>
      </c>
      <c r="S118" s="95">
        <f t="shared" ref="S118:T118" si="465">S136-S125</f>
        <v>28243001.299999997</v>
      </c>
      <c r="T118" s="95">
        <f t="shared" si="465"/>
        <v>29944269.630000003</v>
      </c>
      <c r="U118" s="95">
        <f t="shared" ref="U118:V118" si="466">U136-U125</f>
        <v>27289936.68</v>
      </c>
      <c r="V118" s="95">
        <f t="shared" si="466"/>
        <v>25877871.579999998</v>
      </c>
      <c r="W118" s="95">
        <f t="shared" ref="W118:X118" si="467">W136-W125</f>
        <v>28812784.739999998</v>
      </c>
      <c r="X118" s="96">
        <f t="shared" si="467"/>
        <v>27771739.109999999</v>
      </c>
      <c r="Y118" s="95">
        <f t="shared" ref="Y118" si="468">Y136-Y125</f>
        <v>29094514.670000002</v>
      </c>
      <c r="Z118" s="190">
        <v>29180150.609999999</v>
      </c>
      <c r="AA118" s="95">
        <f t="shared" si="451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68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10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>
        <v>42401393.75</v>
      </c>
      <c r="BN118" s="285">
        <v>34953354.32</v>
      </c>
      <c r="BO118" s="285">
        <v>40790255.07</v>
      </c>
      <c r="BP118" s="285">
        <v>43557515.439999998</v>
      </c>
      <c r="BQ118" s="285">
        <v>36221920.909999996</v>
      </c>
      <c r="BR118" s="285">
        <v>40529268.519999996</v>
      </c>
      <c r="BS118" s="285">
        <v>29621821.600000001</v>
      </c>
      <c r="BT118" s="285"/>
      <c r="BU118" s="94">
        <f t="shared" si="452"/>
        <v>-2049702.7199999988</v>
      </c>
      <c r="BV118" s="97">
        <f t="shared" si="452"/>
        <v>-627868.95999999717</v>
      </c>
      <c r="BW118" s="97">
        <f t="shared" si="452"/>
        <v>-3346004.0599999987</v>
      </c>
      <c r="BX118" s="97">
        <f t="shared" si="452"/>
        <v>1426049.4499999993</v>
      </c>
      <c r="BY118" s="97">
        <f t="shared" si="452"/>
        <v>1695215.1999999955</v>
      </c>
      <c r="BZ118" s="97">
        <f t="shared" si="452"/>
        <v>2483513.950000003</v>
      </c>
      <c r="CA118" s="97">
        <f t="shared" si="452"/>
        <v>2592044.1600000039</v>
      </c>
      <c r="CB118" s="201">
        <f t="shared" si="453"/>
        <v>2161730.1799999997</v>
      </c>
      <c r="CC118" s="201">
        <f t="shared" si="453"/>
        <v>7971051.4499999993</v>
      </c>
      <c r="CD118" s="201">
        <f t="shared" si="453"/>
        <v>912992.28000000119</v>
      </c>
      <c r="CE118" s="201">
        <f t="shared" si="453"/>
        <v>-3314594.5799999945</v>
      </c>
      <c r="CF118" s="201">
        <f t="shared" si="453"/>
        <v>1120987.299999997</v>
      </c>
      <c r="CG118" s="201">
        <f t="shared" si="453"/>
        <v>61608010.550000004</v>
      </c>
      <c r="CH118" s="201">
        <f t="shared" si="453"/>
        <v>4910183.0199999996</v>
      </c>
      <c r="CI118" s="201">
        <f t="shared" si="453"/>
        <v>2687874.129999999</v>
      </c>
      <c r="CJ118" s="201">
        <f t="shared" si="453"/>
        <v>6979716.9800000042</v>
      </c>
      <c r="CK118" s="201">
        <f t="shared" si="453"/>
        <v>12322500.130000003</v>
      </c>
      <c r="CL118" s="201">
        <f t="shared" si="454"/>
        <v>1619566.6999999955</v>
      </c>
      <c r="CM118" s="262">
        <f t="shared" si="454"/>
        <v>5146377.6099999994</v>
      </c>
      <c r="CN118" s="262">
        <f t="shared" si="454"/>
        <v>724461.34000000358</v>
      </c>
      <c r="CO118" s="262">
        <f t="shared" si="454"/>
        <v>-2405499.0399999954</v>
      </c>
      <c r="CP118" s="262">
        <f t="shared" si="454"/>
        <v>9002828.9399999976</v>
      </c>
      <c r="CQ118" s="296">
        <f t="shared" si="454"/>
        <v>6013418.2899999991</v>
      </c>
      <c r="CR118" s="296">
        <f t="shared" si="454"/>
        <v>8833719.9299999997</v>
      </c>
      <c r="CS118" s="296">
        <f t="shared" si="454"/>
        <v>-52705598.070000008</v>
      </c>
      <c r="CT118" s="296">
        <f t="shared" si="454"/>
        <v>8762944.620000001</v>
      </c>
      <c r="CU118" s="296">
        <f t="shared" si="454"/>
        <v>-177938.82999999821</v>
      </c>
      <c r="CV118" s="296">
        <f t="shared" si="455"/>
        <v>-1488089.75</v>
      </c>
      <c r="CW118" s="296">
        <f t="shared" si="455"/>
        <v>-9165420.8999999985</v>
      </c>
      <c r="CX118" s="296">
        <f t="shared" si="455"/>
        <v>7763165.2900000066</v>
      </c>
      <c r="CY118" s="296">
        <f t="shared" si="455"/>
        <v>4669766.7100000009</v>
      </c>
      <c r="CZ118" s="296">
        <f t="shared" si="455"/>
        <v>-154810.28000000119</v>
      </c>
      <c r="DA118" s="296">
        <f t="shared" si="455"/>
        <v>-32485472.340000004</v>
      </c>
      <c r="DB118" s="296">
        <f t="shared" si="455"/>
        <v>-34724163.149999999</v>
      </c>
      <c r="DC118" s="296">
        <f t="shared" si="455"/>
        <v>-35208401.740000002</v>
      </c>
      <c r="DD118" s="296">
        <f t="shared" si="455"/>
        <v>-40456352.32</v>
      </c>
      <c r="DE118" s="296">
        <f t="shared" si="455"/>
        <v>18986949.020000003</v>
      </c>
      <c r="DF118" s="296">
        <f t="shared" si="456"/>
        <v>-6194385.8900000006</v>
      </c>
      <c r="DG118" s="296">
        <f t="shared" si="456"/>
        <v>9691713.6199999973</v>
      </c>
      <c r="DH118" s="296">
        <f t="shared" si="456"/>
        <v>2446399.25</v>
      </c>
      <c r="DI118" s="296">
        <f t="shared" si="456"/>
        <v>-2804674.1500000022</v>
      </c>
      <c r="DJ118" s="296">
        <f t="shared" si="456"/>
        <v>-1089479.6700000018</v>
      </c>
      <c r="DK118" s="296">
        <f t="shared" si="456"/>
        <v>-3913037.4800000004</v>
      </c>
      <c r="DL118" s="296">
        <f t="shared" si="456"/>
        <v>6745520.879999999</v>
      </c>
      <c r="DM118" s="296">
        <f t="shared" si="456"/>
        <v>38015270.43</v>
      </c>
      <c r="DN118" s="296">
        <f t="shared" si="456"/>
        <v>33443396.899999999</v>
      </c>
      <c r="DO118" s="296">
        <f t="shared" si="456"/>
        <v>41434895.310000002</v>
      </c>
      <c r="DP118" s="296">
        <f t="shared" si="456"/>
        <v>42841241.030000001</v>
      </c>
      <c r="DQ118" s="296">
        <f t="shared" si="456"/>
        <v>-15134775.990000002</v>
      </c>
      <c r="DR118" s="296">
        <f t="shared" si="456"/>
        <v>8129133.4499999955</v>
      </c>
      <c r="DS118" s="296">
        <f t="shared" si="456"/>
        <v>6630316.4600000009</v>
      </c>
      <c r="DT118" s="296">
        <f t="shared" si="456"/>
        <v>3577092.8999999985</v>
      </c>
      <c r="DU118" s="296">
        <f t="shared" si="456"/>
        <v>12194848.690000001</v>
      </c>
      <c r="DV118" s="296">
        <f t="shared" si="456"/>
        <v>5319993.4899999946</v>
      </c>
      <c r="DW118" s="296">
        <f t="shared" si="456"/>
        <v>3028877.3899999969</v>
      </c>
      <c r="DX118" s="296">
        <f t="shared" si="456"/>
        <v>7336224.9999999963</v>
      </c>
      <c r="DY118" s="296">
        <f t="shared" si="456"/>
        <v>-2315262.1899999976</v>
      </c>
      <c r="DZ118" s="327"/>
      <c r="EA118" s="61">
        <f>'MONTHLY SUMMARIES'!D82</f>
        <v>29621821.600000001</v>
      </c>
      <c r="EB118" s="56"/>
    </row>
    <row r="119" spans="1:132" s="34" customFormat="1" x14ac:dyDescent="0.25">
      <c r="A119" s="143"/>
      <c r="B119" s="35" t="s">
        <v>146</v>
      </c>
      <c r="C119" s="94">
        <f t="shared" ref="C119:P119" si="469">C137-C126</f>
        <v>25899689.530000001</v>
      </c>
      <c r="D119" s="95">
        <f t="shared" si="469"/>
        <v>22557977.519999996</v>
      </c>
      <c r="E119" s="95">
        <f t="shared" si="469"/>
        <v>20691613.41</v>
      </c>
      <c r="F119" s="95">
        <f t="shared" si="469"/>
        <v>19815708.329999998</v>
      </c>
      <c r="G119" s="95">
        <f t="shared" si="469"/>
        <v>22499867.420000002</v>
      </c>
      <c r="H119" s="95">
        <f t="shared" si="469"/>
        <v>22065882.43</v>
      </c>
      <c r="I119" s="95">
        <f t="shared" si="469"/>
        <v>22509027.329999998</v>
      </c>
      <c r="J119" s="95">
        <f t="shared" si="469"/>
        <v>20896548.969999999</v>
      </c>
      <c r="K119" s="95">
        <f t="shared" si="469"/>
        <v>16978452.75</v>
      </c>
      <c r="L119" s="96">
        <f t="shared" si="469"/>
        <v>21546458.369999997</v>
      </c>
      <c r="M119" s="95">
        <f t="shared" si="469"/>
        <v>27315881.259999998</v>
      </c>
      <c r="N119" s="163">
        <f t="shared" si="469"/>
        <v>24146056.149999999</v>
      </c>
      <c r="O119" s="163">
        <f t="shared" si="469"/>
        <v>25558591.320000004</v>
      </c>
      <c r="P119" s="163">
        <f t="shared" si="469"/>
        <v>21112195.220000003</v>
      </c>
      <c r="Q119" s="163">
        <f t="shared" ref="Q119" si="470">Q137-Q126</f>
        <v>20820638.039999999</v>
      </c>
      <c r="R119" s="95">
        <f>R137-R126</f>
        <v>19621130.369999997</v>
      </c>
      <c r="S119" s="95">
        <f t="shared" ref="S119:T119" si="471">S137-S126</f>
        <v>32085874.5</v>
      </c>
      <c r="T119" s="95">
        <f t="shared" si="471"/>
        <v>40279313.480000004</v>
      </c>
      <c r="U119" s="95">
        <f t="shared" ref="U119:V119" si="472">U137-U126</f>
        <v>30150561.129999999</v>
      </c>
      <c r="V119" s="95">
        <f t="shared" si="472"/>
        <v>26203952.759999998</v>
      </c>
      <c r="W119" s="95">
        <f t="shared" ref="W119:X119" si="473">W137-W126</f>
        <v>33171239.82</v>
      </c>
      <c r="X119" s="96">
        <f t="shared" si="473"/>
        <v>24225303.009999998</v>
      </c>
      <c r="Y119" s="95">
        <f t="shared" ref="Y119" si="474">Y137-Y126</f>
        <v>25227753.350000001</v>
      </c>
      <c r="Z119" s="190">
        <v>27357719.879999999</v>
      </c>
      <c r="AA119" s="95">
        <f t="shared" si="451"/>
        <v>2879191.59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-4605418.09</v>
      </c>
      <c r="AW119" s="368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10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>
        <v>27622241.960000001</v>
      </c>
      <c r="BN119" s="285">
        <v>22696925.699999999</v>
      </c>
      <c r="BO119" s="285">
        <v>30165852.620000001</v>
      </c>
      <c r="BP119" s="285">
        <v>32491109.199999999</v>
      </c>
      <c r="BQ119" s="285">
        <v>28563523.98</v>
      </c>
      <c r="BR119" s="285">
        <v>31009651.809999999</v>
      </c>
      <c r="BS119" s="285">
        <v>25518153.710000001</v>
      </c>
      <c r="BT119" s="285"/>
      <c r="BU119" s="94">
        <f t="shared" si="452"/>
        <v>-341098.20999999717</v>
      </c>
      <c r="BV119" s="97">
        <f t="shared" si="452"/>
        <v>-1445782.2999999933</v>
      </c>
      <c r="BW119" s="97">
        <f t="shared" si="452"/>
        <v>129024.62999999896</v>
      </c>
      <c r="BX119" s="97">
        <f t="shared" si="452"/>
        <v>-194577.96000000089</v>
      </c>
      <c r="BY119" s="97">
        <f t="shared" si="452"/>
        <v>9586007.0799999982</v>
      </c>
      <c r="BZ119" s="97">
        <f t="shared" si="452"/>
        <v>18213431.050000004</v>
      </c>
      <c r="CA119" s="97">
        <f t="shared" si="452"/>
        <v>7641533.8000000007</v>
      </c>
      <c r="CB119" s="201">
        <f t="shared" si="453"/>
        <v>5307403.7899999991</v>
      </c>
      <c r="CC119" s="201">
        <f t="shared" si="453"/>
        <v>16192787.07</v>
      </c>
      <c r="CD119" s="201">
        <f t="shared" si="453"/>
        <v>2678844.6400000006</v>
      </c>
      <c r="CE119" s="201">
        <f t="shared" si="453"/>
        <v>-2088127.9099999964</v>
      </c>
      <c r="CF119" s="201">
        <f t="shared" si="453"/>
        <v>3211663.7300000004</v>
      </c>
      <c r="CG119" s="201">
        <f t="shared" si="453"/>
        <v>-22679399.730000004</v>
      </c>
      <c r="CH119" s="201">
        <f t="shared" si="453"/>
        <v>9329996.5700000003</v>
      </c>
      <c r="CI119" s="201">
        <f t="shared" si="453"/>
        <v>2879519.8600000069</v>
      </c>
      <c r="CJ119" s="201">
        <f t="shared" si="453"/>
        <v>9653553.6300000027</v>
      </c>
      <c r="CK119" s="201">
        <f t="shared" si="453"/>
        <v>-4652916.68</v>
      </c>
      <c r="CL119" s="201">
        <f t="shared" si="454"/>
        <v>-12808389.010000005</v>
      </c>
      <c r="CM119" s="262">
        <f t="shared" si="454"/>
        <v>-3020978.5299999975</v>
      </c>
      <c r="CN119" s="262">
        <f t="shared" si="454"/>
        <v>-388036.84999999776</v>
      </c>
      <c r="CO119" s="262">
        <f t="shared" si="454"/>
        <v>-6670081.6799999997</v>
      </c>
      <c r="CP119" s="262">
        <f t="shared" si="454"/>
        <v>1535362.3000000007</v>
      </c>
      <c r="CQ119" s="296">
        <f t="shared" si="454"/>
        <v>4877048.0099999979</v>
      </c>
      <c r="CR119" s="296">
        <f t="shared" si="454"/>
        <v>5936784.4100000001</v>
      </c>
      <c r="CS119" s="296">
        <f t="shared" si="454"/>
        <v>31667974.709999997</v>
      </c>
      <c r="CT119" s="296">
        <f t="shared" si="454"/>
        <v>10330432.699999999</v>
      </c>
      <c r="CU119" s="296">
        <f t="shared" si="454"/>
        <v>856755.77999999374</v>
      </c>
      <c r="CV119" s="296">
        <f t="shared" si="455"/>
        <v>-1334771.9100000001</v>
      </c>
      <c r="CW119" s="296">
        <f t="shared" si="455"/>
        <v>-386455.23000000045</v>
      </c>
      <c r="CX119" s="296">
        <f t="shared" si="455"/>
        <v>7818623.3100000024</v>
      </c>
      <c r="CY119" s="296">
        <f t="shared" si="455"/>
        <v>11247045.689999998</v>
      </c>
      <c r="CZ119" s="296">
        <f t="shared" si="455"/>
        <v>4766988.66</v>
      </c>
      <c r="DA119" s="296">
        <f t="shared" si="455"/>
        <v>-34654076.950000003</v>
      </c>
      <c r="DB119" s="296">
        <f t="shared" si="455"/>
        <v>-30366083.399999999</v>
      </c>
      <c r="DC119" s="296">
        <f t="shared" si="455"/>
        <v>-35927702.479999997</v>
      </c>
      <c r="DD119" s="296">
        <f t="shared" si="455"/>
        <v>-39705048.82</v>
      </c>
      <c r="DE119" s="296">
        <f t="shared" si="455"/>
        <v>4894810.5300000012</v>
      </c>
      <c r="DF119" s="296">
        <f t="shared" si="456"/>
        <v>-10601906.66</v>
      </c>
      <c r="DG119" s="296">
        <f t="shared" si="456"/>
        <v>2618947.1899999976</v>
      </c>
      <c r="DH119" s="296">
        <f t="shared" si="456"/>
        <v>-672863.80999999866</v>
      </c>
      <c r="DI119" s="296">
        <f t="shared" si="456"/>
        <v>-3808163.620000001</v>
      </c>
      <c r="DJ119" s="296">
        <f t="shared" si="456"/>
        <v>-5420699.3000000007</v>
      </c>
      <c r="DK119" s="296">
        <f t="shared" si="456"/>
        <v>-11418788.75</v>
      </c>
      <c r="DL119" s="296">
        <f t="shared" si="456"/>
        <v>-3625065.0300000012</v>
      </c>
      <c r="DM119" s="296">
        <f t="shared" si="456"/>
        <v>34172377.050000004</v>
      </c>
      <c r="DN119" s="296">
        <f t="shared" si="456"/>
        <v>31634553.210000001</v>
      </c>
      <c r="DO119" s="296">
        <f t="shared" si="456"/>
        <v>42409222.350000001</v>
      </c>
      <c r="DP119" s="296">
        <f t="shared" si="456"/>
        <v>42854539.630000003</v>
      </c>
      <c r="DQ119" s="296">
        <f t="shared" si="456"/>
        <v>-4469124.0099999979</v>
      </c>
      <c r="DR119" s="296">
        <f t="shared" si="456"/>
        <v>-2325242.1100000031</v>
      </c>
      <c r="DS119" s="296">
        <f t="shared" si="456"/>
        <v>446381.09000000358</v>
      </c>
      <c r="DT119" s="296">
        <f t="shared" si="456"/>
        <v>-4570122.5800000019</v>
      </c>
      <c r="DU119" s="296">
        <f t="shared" si="456"/>
        <v>6927513.6500000022</v>
      </c>
      <c r="DV119" s="296">
        <f t="shared" si="456"/>
        <v>2622260.7199999988</v>
      </c>
      <c r="DW119" s="296">
        <f t="shared" si="456"/>
        <v>1605684.4400000013</v>
      </c>
      <c r="DX119" s="296">
        <f t="shared" si="456"/>
        <v>4051812.2699999996</v>
      </c>
      <c r="DY119" s="296">
        <f t="shared" si="456"/>
        <v>-501304.53000000119</v>
      </c>
      <c r="DZ119" s="327"/>
      <c r="EA119" s="61">
        <f>'MONTHLY SUMMARIES'!D83</f>
        <v>25518153.710000001</v>
      </c>
      <c r="EB119" s="56"/>
    </row>
    <row r="120" spans="1:132" s="34" customFormat="1" x14ac:dyDescent="0.25">
      <c r="A120" s="143"/>
      <c r="B120" s="35" t="s">
        <v>147</v>
      </c>
      <c r="C120" s="94">
        <f t="shared" ref="C120:P120" si="475">C138-C127</f>
        <v>36871172.5</v>
      </c>
      <c r="D120" s="95">
        <f t="shared" si="475"/>
        <v>34735103.399999999</v>
      </c>
      <c r="E120" s="95">
        <f t="shared" si="475"/>
        <v>31492374.209999997</v>
      </c>
      <c r="F120" s="95">
        <f t="shared" si="475"/>
        <v>32263519.409999996</v>
      </c>
      <c r="G120" s="95">
        <f t="shared" si="475"/>
        <v>35586711.120000005</v>
      </c>
      <c r="H120" s="95">
        <f t="shared" si="475"/>
        <v>34756620.660000004</v>
      </c>
      <c r="I120" s="95">
        <f t="shared" si="475"/>
        <v>35427646.019999996</v>
      </c>
      <c r="J120" s="95">
        <f t="shared" si="475"/>
        <v>36701237.079999998</v>
      </c>
      <c r="K120" s="95">
        <f t="shared" si="475"/>
        <v>29440540.180000003</v>
      </c>
      <c r="L120" s="96">
        <f t="shared" si="475"/>
        <v>35365983.640000001</v>
      </c>
      <c r="M120" s="95">
        <f t="shared" si="475"/>
        <v>40593965.399999999</v>
      </c>
      <c r="N120" s="163">
        <f t="shared" si="475"/>
        <v>34724420.060000002</v>
      </c>
      <c r="O120" s="163">
        <f t="shared" si="475"/>
        <v>36140945.099999994</v>
      </c>
      <c r="P120" s="163">
        <f t="shared" si="475"/>
        <v>33689435.200000003</v>
      </c>
      <c r="Q120" s="163">
        <f t="shared" ref="Q120" si="476">Q138-Q127</f>
        <v>32065586.720000006</v>
      </c>
      <c r="R120" s="95">
        <f>R138-R127</f>
        <v>32923820.039999995</v>
      </c>
      <c r="S120" s="95">
        <f t="shared" ref="S120:T120" si="477">S138-S127</f>
        <v>35109191.740000002</v>
      </c>
      <c r="T120" s="95">
        <f t="shared" si="477"/>
        <v>38793096.980000004</v>
      </c>
      <c r="U120" s="95">
        <f t="shared" ref="U120:V120" si="478">U138-U127</f>
        <v>37946727.060000002</v>
      </c>
      <c r="V120" s="95">
        <f t="shared" si="478"/>
        <v>46364937.909999996</v>
      </c>
      <c r="W120" s="95">
        <f t="shared" ref="W120:X120" si="479">W138-W127</f>
        <v>41422886.230000004</v>
      </c>
      <c r="X120" s="96">
        <f t="shared" si="479"/>
        <v>33921519.560000002</v>
      </c>
      <c r="Y120" s="95">
        <f t="shared" ref="Y120" si="480">Y138-Y127</f>
        <v>39448677.369999997</v>
      </c>
      <c r="Z120" s="190">
        <v>39469016.18</v>
      </c>
      <c r="AA120" s="95">
        <f t="shared" si="451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68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10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>
        <v>42818889.409999996</v>
      </c>
      <c r="BN120" s="285">
        <v>36015793.039999999</v>
      </c>
      <c r="BO120" s="285">
        <v>44821470.329999998</v>
      </c>
      <c r="BP120" s="285">
        <v>51517607.18</v>
      </c>
      <c r="BQ120" s="285">
        <v>41935556.25</v>
      </c>
      <c r="BR120" s="285">
        <v>46236363.370000005</v>
      </c>
      <c r="BS120" s="285">
        <v>37588594.560000002</v>
      </c>
      <c r="BT120" s="285"/>
      <c r="BU120" s="94">
        <f t="shared" si="452"/>
        <v>-730227.40000000596</v>
      </c>
      <c r="BV120" s="97">
        <f t="shared" si="452"/>
        <v>-1045668.1999999955</v>
      </c>
      <c r="BW120" s="97">
        <f t="shared" si="452"/>
        <v>573212.51000000909</v>
      </c>
      <c r="BX120" s="97">
        <f t="shared" si="452"/>
        <v>660300.62999999896</v>
      </c>
      <c r="BY120" s="97">
        <f t="shared" si="452"/>
        <v>-477519.38000000268</v>
      </c>
      <c r="BZ120" s="97">
        <f t="shared" si="452"/>
        <v>4036476.3200000003</v>
      </c>
      <c r="CA120" s="97">
        <f t="shared" si="452"/>
        <v>2519081.0400000066</v>
      </c>
      <c r="CB120" s="201">
        <f t="shared" si="453"/>
        <v>9663700.8299999982</v>
      </c>
      <c r="CC120" s="201">
        <f t="shared" si="453"/>
        <v>11982346.050000001</v>
      </c>
      <c r="CD120" s="201">
        <f t="shared" si="453"/>
        <v>-1444464.0799999982</v>
      </c>
      <c r="CE120" s="201">
        <f t="shared" si="453"/>
        <v>-1145288.0300000012</v>
      </c>
      <c r="CF120" s="201">
        <f t="shared" si="453"/>
        <v>4744596.1199999973</v>
      </c>
      <c r="CG120" s="201">
        <f t="shared" si="453"/>
        <v>-53752273.999999993</v>
      </c>
      <c r="CH120" s="201">
        <f t="shared" si="453"/>
        <v>4267002.0899999961</v>
      </c>
      <c r="CI120" s="201">
        <f t="shared" si="453"/>
        <v>2901055.2499999925</v>
      </c>
      <c r="CJ120" s="201">
        <f t="shared" si="453"/>
        <v>5302053.1699999981</v>
      </c>
      <c r="CK120" s="201">
        <f t="shared" si="453"/>
        <v>4415828.8800000027</v>
      </c>
      <c r="CL120" s="201">
        <f t="shared" si="454"/>
        <v>826620.75</v>
      </c>
      <c r="CM120" s="262">
        <f t="shared" si="454"/>
        <v>5025166.5</v>
      </c>
      <c r="CN120" s="262">
        <f t="shared" si="454"/>
        <v>-3764286.9799999967</v>
      </c>
      <c r="CO120" s="262">
        <f t="shared" si="454"/>
        <v>-3086273.8000000045</v>
      </c>
      <c r="CP120" s="262">
        <f t="shared" si="454"/>
        <v>6781307.8200000003</v>
      </c>
      <c r="CQ120" s="296">
        <f t="shared" si="454"/>
        <v>4900611.7700000033</v>
      </c>
      <c r="CR120" s="296">
        <f t="shared" si="454"/>
        <v>5830296.8099999949</v>
      </c>
      <c r="CS120" s="296">
        <f t="shared" si="454"/>
        <v>64344440.82</v>
      </c>
      <c r="CT120" s="296">
        <f t="shared" si="454"/>
        <v>21187970.280000001</v>
      </c>
      <c r="CU120" s="296">
        <f t="shared" si="454"/>
        <v>-4097706.1199999973</v>
      </c>
      <c r="CV120" s="296">
        <f t="shared" si="455"/>
        <v>618670.15000000596</v>
      </c>
      <c r="CW120" s="296">
        <f t="shared" si="455"/>
        <v>-1782165.5500000045</v>
      </c>
      <c r="CX120" s="296">
        <f t="shared" si="455"/>
        <v>10777225.899999991</v>
      </c>
      <c r="CY120" s="296">
        <f t="shared" si="455"/>
        <v>9471318.7599999979</v>
      </c>
      <c r="CZ120" s="296">
        <f t="shared" si="455"/>
        <v>-5316883.8399999961</v>
      </c>
      <c r="DA120" s="296">
        <f t="shared" si="455"/>
        <v>-55885307.260000005</v>
      </c>
      <c r="DB120" s="296">
        <f t="shared" si="455"/>
        <v>-53757628.540000007</v>
      </c>
      <c r="DC120" s="296">
        <f t="shared" si="455"/>
        <v>-56514861.409999996</v>
      </c>
      <c r="DD120" s="296">
        <f t="shared" si="455"/>
        <v>-63007232.439999998</v>
      </c>
      <c r="DE120" s="296">
        <f t="shared" si="455"/>
        <v>646862.29999999702</v>
      </c>
      <c r="DF120" s="296">
        <f t="shared" si="456"/>
        <v>-36018432.349999994</v>
      </c>
      <c r="DG120" s="296">
        <f t="shared" si="456"/>
        <v>9924047.9699999988</v>
      </c>
      <c r="DH120" s="296">
        <f t="shared" si="456"/>
        <v>-822128.1099999994</v>
      </c>
      <c r="DI120" s="296">
        <f t="shared" si="456"/>
        <v>-8585980.370000001</v>
      </c>
      <c r="DJ120" s="296">
        <f t="shared" si="456"/>
        <v>-8262967.4699999988</v>
      </c>
      <c r="DK120" s="296">
        <f t="shared" si="456"/>
        <v>-12745477.259999998</v>
      </c>
      <c r="DL120" s="296">
        <f t="shared" si="456"/>
        <v>2413967.9699999988</v>
      </c>
      <c r="DM120" s="296">
        <f t="shared" si="456"/>
        <v>54258068.310000002</v>
      </c>
      <c r="DN120" s="296">
        <f t="shared" si="456"/>
        <v>49177978.489999995</v>
      </c>
      <c r="DO120" s="296">
        <f t="shared" si="456"/>
        <v>55377305.280000001</v>
      </c>
      <c r="DP120" s="296">
        <f t="shared" si="456"/>
        <v>58729946.460000008</v>
      </c>
      <c r="DQ120" s="296">
        <f t="shared" si="456"/>
        <v>-5470419.1999999955</v>
      </c>
      <c r="DR120" s="296">
        <f t="shared" si="456"/>
        <v>20636953.489999991</v>
      </c>
      <c r="DS120" s="296">
        <f t="shared" si="456"/>
        <v>2025905.5899999961</v>
      </c>
      <c r="DT120" s="296">
        <f t="shared" si="456"/>
        <v>-2006622.2100000009</v>
      </c>
      <c r="DU120" s="296">
        <f t="shared" si="456"/>
        <v>15664595.629999999</v>
      </c>
      <c r="DV120" s="296">
        <f t="shared" si="456"/>
        <v>9383631.0200000033</v>
      </c>
      <c r="DW120" s="296">
        <f t="shared" si="456"/>
        <v>2237821.1899999976</v>
      </c>
      <c r="DX120" s="296">
        <f t="shared" si="456"/>
        <v>6538628.3100000024</v>
      </c>
      <c r="DY120" s="296">
        <f t="shared" si="456"/>
        <v>879221.07999999821</v>
      </c>
      <c r="DZ120" s="327"/>
      <c r="EA120" s="61">
        <f>'MONTHLY SUMMARIES'!D84</f>
        <v>37588594.560000002</v>
      </c>
      <c r="EB120" s="56"/>
    </row>
    <row r="121" spans="1:132" s="127" customFormat="1" x14ac:dyDescent="0.25">
      <c r="A121" s="144"/>
      <c r="B121" s="35" t="s">
        <v>148</v>
      </c>
      <c r="C121" s="128">
        <f>SUM(C116:C120)</f>
        <v>202631036.38</v>
      </c>
      <c r="D121" s="129">
        <f t="shared" ref="D121:P121" si="481">SUM(D116:D120)</f>
        <v>176002486.79999998</v>
      </c>
      <c r="E121" s="129">
        <f t="shared" si="481"/>
        <v>165879265.75</v>
      </c>
      <c r="F121" s="129">
        <f t="shared" si="481"/>
        <v>160323371.69</v>
      </c>
      <c r="G121" s="129">
        <f t="shared" si="481"/>
        <v>204951583.65999997</v>
      </c>
      <c r="H121" s="129">
        <f t="shared" si="481"/>
        <v>214520169.53999999</v>
      </c>
      <c r="I121" s="129">
        <f t="shared" si="481"/>
        <v>190226145.38999999</v>
      </c>
      <c r="J121" s="129">
        <f t="shared" si="481"/>
        <v>177901188.68000001</v>
      </c>
      <c r="K121" s="129">
        <f t="shared" si="481"/>
        <v>157482645.64000002</v>
      </c>
      <c r="L121" s="131">
        <f t="shared" si="481"/>
        <v>207949681.31999999</v>
      </c>
      <c r="M121" s="129">
        <f t="shared" si="481"/>
        <v>248954316.47</v>
      </c>
      <c r="N121" s="164">
        <f t="shared" si="481"/>
        <v>208021035.67000002</v>
      </c>
      <c r="O121" s="164">
        <f t="shared" si="481"/>
        <v>210509261.17999998</v>
      </c>
      <c r="P121" s="164">
        <f t="shared" si="481"/>
        <v>200416887.24000001</v>
      </c>
      <c r="Q121" s="164">
        <f t="shared" ref="Q121:R121" si="482">SUM(Q116:Q120)</f>
        <v>186334133.59999999</v>
      </c>
      <c r="R121" s="129">
        <f t="shared" si="482"/>
        <v>188535634.45999998</v>
      </c>
      <c r="S121" s="129">
        <f t="shared" ref="S121:T121" si="483">SUM(S116:S120)</f>
        <v>248196139.93000001</v>
      </c>
      <c r="T121" s="129">
        <f t="shared" si="483"/>
        <v>275584290.87</v>
      </c>
      <c r="U121" s="129">
        <f t="shared" ref="U121:V121" si="484">SUM(U116:U120)</f>
        <v>225540946.51999998</v>
      </c>
      <c r="V121" s="129">
        <f t="shared" si="484"/>
        <v>199823852.40000001</v>
      </c>
      <c r="W121" s="129">
        <f t="shared" ref="W121:X121" si="485">SUM(W116:W120)</f>
        <v>245159051.56</v>
      </c>
      <c r="X121" s="131">
        <f t="shared" si="485"/>
        <v>213046713.70999998</v>
      </c>
      <c r="Y121" s="129">
        <f t="shared" ref="Y121" si="486">SUM(Y116:Y120)</f>
        <v>235469190.14000002</v>
      </c>
      <c r="Z121" s="231">
        <v>226188484.75</v>
      </c>
      <c r="AA121" s="129">
        <f t="shared" ref="AA121" si="487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58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1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>
        <v>247639459.81</v>
      </c>
      <c r="BN121" s="286">
        <v>229221592.27999997</v>
      </c>
      <c r="BO121" s="286">
        <v>310982690.76999998</v>
      </c>
      <c r="BP121" s="286">
        <v>323163006.75</v>
      </c>
      <c r="BQ121" s="286">
        <v>249113260.75999999</v>
      </c>
      <c r="BR121" s="286">
        <v>249720939.95999998</v>
      </c>
      <c r="BS121" s="286">
        <v>206064390.65000001</v>
      </c>
      <c r="BT121" s="286"/>
      <c r="BU121" s="128">
        <f t="shared" si="411"/>
        <v>7878224.799999984</v>
      </c>
      <c r="BV121" s="132">
        <f t="shared" ref="BV121:BX121" si="488">SUM(BV116:BV120)</f>
        <v>24414400.440000016</v>
      </c>
      <c r="BW121" s="132">
        <f t="shared" si="488"/>
        <v>20454867.850000013</v>
      </c>
      <c r="BX121" s="132">
        <f t="shared" si="488"/>
        <v>28212262.769999988</v>
      </c>
      <c r="BY121" s="132">
        <f t="shared" ref="BY121:BZ121" si="489">SUM(BY116:BY120)</f>
        <v>43244556.270000018</v>
      </c>
      <c r="BZ121" s="132">
        <f t="shared" si="489"/>
        <v>61064121.330000006</v>
      </c>
      <c r="CA121" s="132">
        <f t="shared" ref="CA121" si="490">SUM(CA116:CA120)</f>
        <v>35314801.130000018</v>
      </c>
      <c r="CB121" s="202">
        <f t="shared" ref="CB121:CH121" si="491">IF(CB120="N/A","N/A",SUM(CB116:CB120))</f>
        <v>21922663.720000014</v>
      </c>
      <c r="CC121" s="202">
        <f t="shared" si="491"/>
        <v>87676405.920000002</v>
      </c>
      <c r="CD121" s="202">
        <f t="shared" si="491"/>
        <v>5097032.3899999978</v>
      </c>
      <c r="CE121" s="202">
        <f t="shared" si="491"/>
        <v>-13485126.32999998</v>
      </c>
      <c r="CF121" s="202">
        <f t="shared" si="491"/>
        <v>18167449.079999983</v>
      </c>
      <c r="CG121" s="202">
        <f t="shared" si="491"/>
        <v>58961714.040000044</v>
      </c>
      <c r="CH121" s="202">
        <f t="shared" si="491"/>
        <v>15301438.560000002</v>
      </c>
      <c r="CI121" s="202">
        <f t="shared" ref="CI121:CJ121" si="492">IF(CI120="N/A","N/A",SUM(CI116:CI120))</f>
        <v>3828755.4100000011</v>
      </c>
      <c r="CJ121" s="202">
        <f t="shared" si="492"/>
        <v>30301499.240000024</v>
      </c>
      <c r="CK121" s="202">
        <f t="shared" ref="CK121:CL121" si="493">IF(CK120="N/A","N/A",SUM(CK116:CK120))</f>
        <v>1117639.6899999939</v>
      </c>
      <c r="CL121" s="202">
        <f t="shared" si="493"/>
        <v>-33460923.260000005</v>
      </c>
      <c r="CM121" s="263">
        <f t="shared" ref="CM121:CN121" si="494">IF(CM120="N/A","N/A",SUM(CM116:CM120))</f>
        <v>24732078.449999996</v>
      </c>
      <c r="CN121" s="263">
        <f t="shared" si="494"/>
        <v>1189184.6200000048</v>
      </c>
      <c r="CO121" s="263">
        <f t="shared" ref="CO121:CP121" si="495">IF(CO120="N/A","N/A",SUM(CO116:CO120))</f>
        <v>-47486305.030000001</v>
      </c>
      <c r="CP121" s="263">
        <f t="shared" si="495"/>
        <v>29292115.949999996</v>
      </c>
      <c r="CQ121" s="297">
        <f t="shared" ref="CQ121" si="496">IF(CQ120="N/A","N/A",SUM(CQ116:CQ120))</f>
        <v>21782654.449999988</v>
      </c>
      <c r="CR121" s="297">
        <f t="shared" ref="CR121:CW121" si="497">IF(CR120="N/A","N/A",SUM(CR116:CR120))</f>
        <v>36933078.539999999</v>
      </c>
      <c r="CS121" s="297">
        <f t="shared" si="497"/>
        <v>-9402413.8000000492</v>
      </c>
      <c r="CT121" s="297">
        <f t="shared" si="497"/>
        <v>70165460.800000012</v>
      </c>
      <c r="CU121" s="297">
        <f t="shared" si="497"/>
        <v>-10114915.68</v>
      </c>
      <c r="CV121" s="297">
        <f t="shared" si="497"/>
        <v>-5079217.2400000161</v>
      </c>
      <c r="CW121" s="297">
        <f t="shared" si="497"/>
        <v>-13269358.960000005</v>
      </c>
      <c r="CX121" s="297">
        <f t="shared" ref="CX121" si="498">IF(CX120="N/A","N/A",SUM(CX116:CX120))</f>
        <v>62938736.790000007</v>
      </c>
      <c r="CY121" s="297">
        <f t="shared" ref="CY121" si="499">IF(CY120="N/A","N/A",SUM(CY116:CY120))</f>
        <v>23271902.70000001</v>
      </c>
      <c r="CZ121" s="297">
        <f t="shared" ref="CZ121" si="500">IF(CZ120="N/A","N/A",SUM(CZ116:CZ120))</f>
        <v>-10622310.00999999</v>
      </c>
      <c r="DA121" s="297">
        <f t="shared" ref="DA121" si="501">IF(DA120="N/A","N/A",SUM(DA116:DA120))</f>
        <v>-256227534.18000001</v>
      </c>
      <c r="DB121" s="297">
        <f t="shared" ref="DB121" si="502">IF(DB120="N/A","N/A",SUM(DB116:DB120))</f>
        <v>-255020432.21000004</v>
      </c>
      <c r="DC121" s="297">
        <f t="shared" ref="DC121" si="503">IF(DC120="N/A","N/A",SUM(DC116:DC120))</f>
        <v>-293246018.71999997</v>
      </c>
      <c r="DD121" s="297">
        <f t="shared" ref="DD121" si="504">IF(DD120="N/A","N/A",SUM(DD116:DD120))</f>
        <v>-310721687.74000001</v>
      </c>
      <c r="DE121" s="297">
        <f t="shared" ref="DE121" si="505">IF(DE120="N/A","N/A",SUM(DE116:DE120))</f>
        <v>67417861.060000002</v>
      </c>
      <c r="DF121" s="297">
        <f t="shared" ref="DF121" si="506">IF(DF120="N/A","N/A",SUM(DF116:DF120))</f>
        <v>-69687661.11999999</v>
      </c>
      <c r="DG121" s="297">
        <f t="shared" ref="DG121" si="507">IF(DG120="N/A","N/A",SUM(DG116:DG120))</f>
        <v>55771376.839999981</v>
      </c>
      <c r="DH121" s="297">
        <f t="shared" ref="DH121" si="508">IF(DH120="N/A","N/A",SUM(DH116:DH120))</f>
        <v>700655.72000000905</v>
      </c>
      <c r="DI121" s="297">
        <f t="shared" ref="DI121" si="509">IF(DI120="N/A","N/A",SUM(DI116:DI120))</f>
        <v>-33719001.259999998</v>
      </c>
      <c r="DJ121" s="297">
        <f t="shared" ref="DJ121" si="510">IF(DJ120="N/A","N/A",SUM(DJ116:DJ120))</f>
        <v>-23008912.390000008</v>
      </c>
      <c r="DK121" s="297">
        <f t="shared" ref="DK121:DL121" si="511">IF(DK120="N/A","N/A",SUM(DK116:DK120))</f>
        <v>-54392956.11999999</v>
      </c>
      <c r="DL121" s="297">
        <f t="shared" si="511"/>
        <v>28761244.539999995</v>
      </c>
      <c r="DM121" s="297">
        <f t="shared" ref="DM121:DN121" si="512">IF(DM120="N/A","N/A",SUM(DM116:DM120))</f>
        <v>272282911.63</v>
      </c>
      <c r="DN121" s="297">
        <f t="shared" si="512"/>
        <v>257195668.11000001</v>
      </c>
      <c r="DO121" s="297">
        <f t="shared" ref="DO121:DP121" si="513">IF(DO120="N/A","N/A",SUM(DO116:DO120))</f>
        <v>326527201.14999998</v>
      </c>
      <c r="DP121" s="297">
        <f t="shared" si="513"/>
        <v>319918431.31999999</v>
      </c>
      <c r="DQ121" s="297">
        <f t="shared" ref="DQ121" si="514">IF(DQ120="N/A","N/A",SUM(DQ116:DQ120))</f>
        <v>-64364331.009999983</v>
      </c>
      <c r="DR121" s="297">
        <f t="shared" ref="DR121:DS121" si="515">IF(DR120="N/A","N/A",SUM(DR116:DR120))</f>
        <v>36668135.989999972</v>
      </c>
      <c r="DS121" s="297">
        <f t="shared" si="515"/>
        <v>11820109.640000015</v>
      </c>
      <c r="DT121" s="297">
        <f t="shared" ref="DT121" si="516">IF(DT120="N/A","N/A",SUM(DT116:DT120))</f>
        <v>14763020.100000001</v>
      </c>
      <c r="DU121" s="297">
        <f t="shared" ref="DU121:DV121" si="517">IF(DU120="N/A","N/A",SUM(DU116:DU120))</f>
        <v>108657271.37</v>
      </c>
      <c r="DV121" s="297">
        <f t="shared" si="517"/>
        <v>41109814.740000002</v>
      </c>
      <c r="DW121" s="297">
        <f t="shared" ref="DW121" si="518">IF(DW120="N/A","N/A",SUM(DW116:DW120))</f>
        <v>29961289.209999986</v>
      </c>
      <c r="DX121" s="297">
        <f t="shared" ref="DX121:DY121" si="519">IF(DX120="N/A","N/A",SUM(DX116:DX120))</f>
        <v>30568968.409999985</v>
      </c>
      <c r="DY121" s="297">
        <f t="shared" si="519"/>
        <v>-7663733.329999987</v>
      </c>
      <c r="DZ121" s="328"/>
      <c r="EA121" s="174">
        <f t="shared" si="444"/>
        <v>206064390.65000001</v>
      </c>
      <c r="EB121" s="56"/>
    </row>
    <row r="122" spans="1:132" s="34" customFormat="1" x14ac:dyDescent="0.2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327"/>
      <c r="EA122" s="243"/>
      <c r="EB122" s="56"/>
    </row>
    <row r="123" spans="1:132" s="34" customFormat="1" x14ac:dyDescent="0.25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2035611.63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68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10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>
        <v>38449156.009999998</v>
      </c>
      <c r="BN123" s="285">
        <v>47157294.190000005</v>
      </c>
      <c r="BO123" s="285">
        <v>77493430.699999988</v>
      </c>
      <c r="BP123" s="285">
        <v>76298059.669999987</v>
      </c>
      <c r="BQ123" s="285">
        <v>52384648.619999997</v>
      </c>
      <c r="BR123" s="285">
        <v>39882632.770000003</v>
      </c>
      <c r="BS123" s="285">
        <v>42913674.159999996</v>
      </c>
      <c r="BT123" s="285"/>
      <c r="BU123" s="94">
        <f t="shared" ref="BU123:CA127" si="520">O123-C123</f>
        <v>-316654.98999999464</v>
      </c>
      <c r="BV123" s="97">
        <f t="shared" si="520"/>
        <v>5550406.0999999978</v>
      </c>
      <c r="BW123" s="97">
        <f t="shared" si="520"/>
        <v>2957983.7099999972</v>
      </c>
      <c r="BX123" s="97">
        <f t="shared" si="520"/>
        <v>7595763.3599999994</v>
      </c>
      <c r="BY123" s="97">
        <f t="shared" si="520"/>
        <v>7034548.1899999976</v>
      </c>
      <c r="BZ123" s="97">
        <f t="shared" si="520"/>
        <v>8359947.5099999905</v>
      </c>
      <c r="CA123" s="97">
        <f t="shared" si="520"/>
        <v>4332418.8500000015</v>
      </c>
      <c r="CB123" s="201">
        <f t="shared" ref="CB123:CK127" si="521">IF(ISERROR(V123-J123)=TRUE,"N/A",V123-J123)</f>
        <v>1477151.5700000003</v>
      </c>
      <c r="CC123" s="201">
        <f t="shared" si="521"/>
        <v>2445791.6199999973</v>
      </c>
      <c r="CD123" s="201">
        <f t="shared" si="521"/>
        <v>5102639.9900000021</v>
      </c>
      <c r="CE123" s="201">
        <f t="shared" si="521"/>
        <v>2744667.5100000054</v>
      </c>
      <c r="CF123" s="201">
        <f t="shared" si="521"/>
        <v>6806067.4299999997</v>
      </c>
      <c r="CG123" s="201">
        <f t="shared" si="521"/>
        <v>4718808.5299999937</v>
      </c>
      <c r="CH123" s="201">
        <f t="shared" si="521"/>
        <v>-2085941.9499999993</v>
      </c>
      <c r="CI123" s="201">
        <f t="shared" si="521"/>
        <v>-2603650.8499999978</v>
      </c>
      <c r="CJ123" s="201">
        <f t="shared" si="521"/>
        <v>3754353.6300000027</v>
      </c>
      <c r="CK123" s="201">
        <f t="shared" si="521"/>
        <v>-4176477.0199999958</v>
      </c>
      <c r="CL123" s="201">
        <f t="shared" ref="CL123:CU127" si="522">IF(ISERROR(AF123-T123)=TRUE,"N/A",AF123-T123)</f>
        <v>-7321201.1499999911</v>
      </c>
      <c r="CM123" s="262">
        <f t="shared" si="522"/>
        <v>7424578.9699999988</v>
      </c>
      <c r="CN123" s="262">
        <f t="shared" si="522"/>
        <v>-535852.91000000015</v>
      </c>
      <c r="CO123" s="262">
        <f t="shared" si="522"/>
        <v>2450712.5100000016</v>
      </c>
      <c r="CP123" s="262">
        <f t="shared" si="522"/>
        <v>725676.26000000536</v>
      </c>
      <c r="CQ123" s="296">
        <f t="shared" si="522"/>
        <v>847459.02000000328</v>
      </c>
      <c r="CR123" s="296">
        <f t="shared" si="522"/>
        <v>4701345.9099999964</v>
      </c>
      <c r="CS123" s="296">
        <f t="shared" si="522"/>
        <v>2626600.640000008</v>
      </c>
      <c r="CT123" s="296">
        <f t="shared" si="522"/>
        <v>-29285379.890000001</v>
      </c>
      <c r="CU123" s="296">
        <f t="shared" si="522"/>
        <v>2769435.629999999</v>
      </c>
      <c r="CV123" s="296">
        <f t="shared" ref="CV123:DE127" si="523">IF(ISERROR(AP123-AD123)=TRUE,"N/A",AP123-AD123)</f>
        <v>-146111.57999999821</v>
      </c>
      <c r="CW123" s="296">
        <f t="shared" si="523"/>
        <v>30373.390000000596</v>
      </c>
      <c r="CX123" s="296">
        <f t="shared" si="523"/>
        <v>15073082.039999999</v>
      </c>
      <c r="CY123" s="296">
        <f t="shared" si="523"/>
        <v>934541.16999999434</v>
      </c>
      <c r="CZ123" s="296">
        <f t="shared" si="523"/>
        <v>1428292.3499999978</v>
      </c>
      <c r="DA123" s="296">
        <f t="shared" si="523"/>
        <v>2061730.9999999963</v>
      </c>
      <c r="DB123" s="296">
        <f t="shared" si="523"/>
        <v>6593804.3699999899</v>
      </c>
      <c r="DC123" s="296">
        <f t="shared" si="523"/>
        <v>9197742.4799999967</v>
      </c>
      <c r="DD123" s="296">
        <f t="shared" si="523"/>
        <v>8460709.9399999976</v>
      </c>
      <c r="DE123" s="296">
        <f t="shared" si="523"/>
        <v>13885463.209999993</v>
      </c>
      <c r="DF123" s="296">
        <f t="shared" ref="DF123:DY127" si="524">IF(ISERROR(AZ123-AN123)=TRUE,"N/A",AZ123-AN123)</f>
        <v>53839239.419999994</v>
      </c>
      <c r="DG123" s="296">
        <f t="shared" si="524"/>
        <v>13881266.110000007</v>
      </c>
      <c r="DH123" s="296">
        <f t="shared" si="524"/>
        <v>7287621.9600000009</v>
      </c>
      <c r="DI123" s="296">
        <f t="shared" si="524"/>
        <v>13332757.349999994</v>
      </c>
      <c r="DJ123" s="296">
        <f t="shared" si="524"/>
        <v>4031787.6799999923</v>
      </c>
      <c r="DK123" s="296">
        <f t="shared" si="524"/>
        <v>-5714573.4599999934</v>
      </c>
      <c r="DL123" s="296">
        <f t="shared" si="524"/>
        <v>10436697.530000005</v>
      </c>
      <c r="DM123" s="296">
        <f t="shared" si="524"/>
        <v>8796039.3700000048</v>
      </c>
      <c r="DN123" s="296">
        <f t="shared" si="524"/>
        <v>4745659.7200000063</v>
      </c>
      <c r="DO123" s="296">
        <f t="shared" si="524"/>
        <v>9426986.0700000003</v>
      </c>
      <c r="DP123" s="296">
        <f t="shared" si="524"/>
        <v>3293475.7500000075</v>
      </c>
      <c r="DQ123" s="296">
        <f t="shared" si="524"/>
        <v>-5030587.799999997</v>
      </c>
      <c r="DR123" s="296">
        <f t="shared" si="524"/>
        <v>-7637497.1799999997</v>
      </c>
      <c r="DS123" s="296">
        <f t="shared" si="524"/>
        <v>-4938050.640000008</v>
      </c>
      <c r="DT123" s="296">
        <f t="shared" si="524"/>
        <v>2951093.4600000009</v>
      </c>
      <c r="DU123" s="296">
        <f t="shared" si="524"/>
        <v>21399015.959999993</v>
      </c>
      <c r="DV123" s="296">
        <f t="shared" si="524"/>
        <v>13718582.289999992</v>
      </c>
      <c r="DW123" s="296">
        <f t="shared" si="524"/>
        <v>13056371.989999995</v>
      </c>
      <c r="DX123" s="296">
        <f t="shared" si="524"/>
        <v>554356.1400000006</v>
      </c>
      <c r="DY123" s="296">
        <f t="shared" si="524"/>
        <v>3110078.6699999943</v>
      </c>
      <c r="DZ123" s="327"/>
      <c r="EA123" s="61">
        <f>'MONTHLY SUMMARIES'!D87</f>
        <v>42913674.159999996</v>
      </c>
      <c r="EB123" s="56"/>
    </row>
    <row r="124" spans="1:132" s="34" customFormat="1" x14ac:dyDescent="0.25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4376580.88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5351503.3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</v>
      </c>
      <c r="AJ124" s="177">
        <v>5318067.93</v>
      </c>
      <c r="AK124" s="285">
        <v>6578065.8499999996</v>
      </c>
      <c r="AL124" s="285">
        <v>6427550.3399999999</v>
      </c>
      <c r="AM124" s="285">
        <v>6474845.79</v>
      </c>
      <c r="AN124" s="285">
        <v>334002.57</v>
      </c>
      <c r="AO124" s="285">
        <v>4751060.33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68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10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>
        <v>6338855.2999999998</v>
      </c>
      <c r="BN124" s="285">
        <v>7163251.5899999999</v>
      </c>
      <c r="BO124" s="285">
        <v>10966523.549999999</v>
      </c>
      <c r="BP124" s="285">
        <v>11144235.4</v>
      </c>
      <c r="BQ124" s="285">
        <v>7942581.7599999998</v>
      </c>
      <c r="BR124" s="285">
        <v>6385786.9699999997</v>
      </c>
      <c r="BS124" s="285">
        <v>6830047.0599999996</v>
      </c>
      <c r="BT124" s="285"/>
      <c r="BU124" s="94">
        <f t="shared" si="520"/>
        <v>-919000.51999999955</v>
      </c>
      <c r="BV124" s="97">
        <f t="shared" si="520"/>
        <v>201372.3200000003</v>
      </c>
      <c r="BW124" s="97">
        <f t="shared" si="520"/>
        <v>210957.21999999974</v>
      </c>
      <c r="BX124" s="97">
        <f t="shared" si="520"/>
        <v>766867.19999999925</v>
      </c>
      <c r="BY124" s="97">
        <f t="shared" si="520"/>
        <v>839130.88999999966</v>
      </c>
      <c r="BZ124" s="97">
        <f t="shared" si="520"/>
        <v>1072144.2500000009</v>
      </c>
      <c r="CA124" s="97">
        <f t="shared" si="520"/>
        <v>736997.99999999907</v>
      </c>
      <c r="CB124" s="201">
        <f t="shared" si="521"/>
        <v>73629.679999999702</v>
      </c>
      <c r="CC124" s="201">
        <f t="shared" si="521"/>
        <v>159313.83999999985</v>
      </c>
      <c r="CD124" s="201">
        <f t="shared" si="521"/>
        <v>668057.05999999959</v>
      </c>
      <c r="CE124" s="201">
        <f t="shared" si="521"/>
        <v>394553.03000000026</v>
      </c>
      <c r="CF124" s="201">
        <f t="shared" si="521"/>
        <v>1129699.8499999996</v>
      </c>
      <c r="CG124" s="201">
        <f t="shared" si="521"/>
        <v>1136105.3099999987</v>
      </c>
      <c r="CH124" s="201">
        <f t="shared" si="521"/>
        <v>69361.420000000857</v>
      </c>
      <c r="CI124" s="201">
        <f t="shared" si="521"/>
        <v>-278915.26000000024</v>
      </c>
      <c r="CJ124" s="201">
        <f t="shared" si="521"/>
        <v>794942.48000000045</v>
      </c>
      <c r="CK124" s="201">
        <f t="shared" si="521"/>
        <v>-35276.290000000037</v>
      </c>
      <c r="CL124" s="201">
        <f t="shared" si="522"/>
        <v>-724946.40000000037</v>
      </c>
      <c r="CM124" s="262">
        <f t="shared" si="522"/>
        <v>1024403.2400000002</v>
      </c>
      <c r="CN124" s="262">
        <f t="shared" si="522"/>
        <v>18411.799999999814</v>
      </c>
      <c r="CO124" s="262">
        <f t="shared" si="522"/>
        <v>82719.080000000075</v>
      </c>
      <c r="CP124" s="262">
        <f t="shared" si="522"/>
        <v>-272318.12000000011</v>
      </c>
      <c r="CQ124" s="296">
        <f t="shared" si="522"/>
        <v>232816.59999999963</v>
      </c>
      <c r="CR124" s="296">
        <f t="shared" si="522"/>
        <v>487893.70000000019</v>
      </c>
      <c r="CS124" s="296">
        <f t="shared" si="522"/>
        <v>200197.46000000089</v>
      </c>
      <c r="CT124" s="296">
        <f t="shared" si="522"/>
        <v>-4729257.3900000006</v>
      </c>
      <c r="CU124" s="296">
        <f t="shared" si="522"/>
        <v>653394.71000000043</v>
      </c>
      <c r="CV124" s="296">
        <f t="shared" si="523"/>
        <v>236272.08999999985</v>
      </c>
      <c r="CW124" s="296">
        <f t="shared" si="523"/>
        <v>187374.88999999966</v>
      </c>
      <c r="CX124" s="296">
        <f t="shared" si="523"/>
        <v>2372071.8999999994</v>
      </c>
      <c r="CY124" s="296">
        <f t="shared" si="523"/>
        <v>677943.29</v>
      </c>
      <c r="CZ124" s="296">
        <f t="shared" si="523"/>
        <v>768521.19999999972</v>
      </c>
      <c r="DA124" s="296">
        <f t="shared" si="523"/>
        <v>1499532.63</v>
      </c>
      <c r="DB124" s="296">
        <f t="shared" si="523"/>
        <v>2699835.7500000009</v>
      </c>
      <c r="DC124" s="296">
        <f t="shared" si="523"/>
        <v>2350194.6099999994</v>
      </c>
      <c r="DD124" s="296">
        <f t="shared" si="523"/>
        <v>3043755.2199999988</v>
      </c>
      <c r="DE124" s="296">
        <f t="shared" si="523"/>
        <v>3448963.5799999991</v>
      </c>
      <c r="DF124" s="296">
        <f t="shared" si="524"/>
        <v>9589806.7999999989</v>
      </c>
      <c r="DG124" s="296">
        <f t="shared" si="524"/>
        <v>2580877.83</v>
      </c>
      <c r="DH124" s="296">
        <f t="shared" si="524"/>
        <v>1399751.6500000004</v>
      </c>
      <c r="DI124" s="296">
        <f t="shared" si="524"/>
        <v>2029984.7700000005</v>
      </c>
      <c r="DJ124" s="296">
        <f t="shared" si="524"/>
        <v>557232.26999999955</v>
      </c>
      <c r="DK124" s="296">
        <f t="shared" si="524"/>
        <v>-640495.91000000015</v>
      </c>
      <c r="DL124" s="296">
        <f t="shared" si="524"/>
        <v>1580294.75</v>
      </c>
      <c r="DM124" s="296">
        <f t="shared" si="524"/>
        <v>1199898.79</v>
      </c>
      <c r="DN124" s="296">
        <f t="shared" si="524"/>
        <v>412840.76999999862</v>
      </c>
      <c r="DO124" s="296">
        <f t="shared" si="524"/>
        <v>1096141.7200000025</v>
      </c>
      <c r="DP124" s="296">
        <f t="shared" si="524"/>
        <v>-611016.94999999925</v>
      </c>
      <c r="DQ124" s="296">
        <f t="shared" si="524"/>
        <v>-1309644.3899999987</v>
      </c>
      <c r="DR124" s="296">
        <f t="shared" si="524"/>
        <v>-1826757.9799999995</v>
      </c>
      <c r="DS124" s="296">
        <f t="shared" si="524"/>
        <v>-993082.86000000034</v>
      </c>
      <c r="DT124" s="296">
        <f t="shared" si="524"/>
        <v>175724.54999999981</v>
      </c>
      <c r="DU124" s="296">
        <f t="shared" si="524"/>
        <v>2440899.6399999987</v>
      </c>
      <c r="DV124" s="296">
        <f t="shared" si="524"/>
        <v>1963795.2000000011</v>
      </c>
      <c r="DW124" s="296">
        <f t="shared" si="524"/>
        <v>1604511.8200000003</v>
      </c>
      <c r="DX124" s="296">
        <f t="shared" si="524"/>
        <v>47717.030000000261</v>
      </c>
      <c r="DY124" s="296">
        <f t="shared" si="524"/>
        <v>181479.01999999955</v>
      </c>
      <c r="DZ124" s="327"/>
      <c r="EA124" s="61">
        <f>'MONTHLY SUMMARIES'!D88</f>
        <v>6830047.0599999996</v>
      </c>
      <c r="EB124" s="56"/>
    </row>
    <row r="125" spans="1:132" s="34" customFormat="1" x14ac:dyDescent="0.25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68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10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>
        <v>13602806.25</v>
      </c>
      <c r="BN125" s="285">
        <v>13845701.68</v>
      </c>
      <c r="BO125" s="285">
        <v>18478150.93</v>
      </c>
      <c r="BP125" s="285">
        <v>18962549.559999999</v>
      </c>
      <c r="BQ125" s="285">
        <v>15419441.09</v>
      </c>
      <c r="BR125" s="285">
        <v>13988172.48</v>
      </c>
      <c r="BS125" s="285">
        <v>12959415.4</v>
      </c>
      <c r="BT125" s="285"/>
      <c r="BU125" s="94">
        <f t="shared" si="520"/>
        <v>-63404.809999998659</v>
      </c>
      <c r="BV125" s="97">
        <f t="shared" si="520"/>
        <v>-84579.900000000373</v>
      </c>
      <c r="BW125" s="97">
        <f t="shared" si="520"/>
        <v>-1067207.5499999989</v>
      </c>
      <c r="BX125" s="97">
        <f t="shared" si="520"/>
        <v>-412839.97000000067</v>
      </c>
      <c r="BY125" s="97">
        <f t="shared" si="520"/>
        <v>9164.75</v>
      </c>
      <c r="BZ125" s="97">
        <f t="shared" si="520"/>
        <v>-400573.27999999933</v>
      </c>
      <c r="CA125" s="97">
        <f t="shared" si="520"/>
        <v>-130618.34000000171</v>
      </c>
      <c r="CB125" s="201">
        <f t="shared" si="521"/>
        <v>-598729.1099999994</v>
      </c>
      <c r="CC125" s="201">
        <f t="shared" si="521"/>
        <v>855161.55000000168</v>
      </c>
      <c r="CD125" s="201">
        <f t="shared" si="521"/>
        <v>-563512.90000000037</v>
      </c>
      <c r="CE125" s="201">
        <f t="shared" si="521"/>
        <v>-787203.08000000007</v>
      </c>
      <c r="CF125" s="201">
        <f t="shared" si="521"/>
        <v>452282.0700000003</v>
      </c>
      <c r="CG125" s="201">
        <f t="shared" si="521"/>
        <v>616989.61999999918</v>
      </c>
      <c r="CH125" s="201">
        <f t="shared" si="521"/>
        <v>712863.83000000007</v>
      </c>
      <c r="CI125" s="201">
        <f t="shared" si="521"/>
        <v>715699.46999999881</v>
      </c>
      <c r="CJ125" s="201">
        <f t="shared" si="521"/>
        <v>1922423.0199999996</v>
      </c>
      <c r="CK125" s="201">
        <f t="shared" si="521"/>
        <v>-20063.109999999404</v>
      </c>
      <c r="CL125" s="201">
        <f t="shared" si="522"/>
        <v>59545.639999998733</v>
      </c>
      <c r="CM125" s="262">
        <f t="shared" si="522"/>
        <v>1547733.0599999987</v>
      </c>
      <c r="CN125" s="262">
        <f t="shared" si="522"/>
        <v>278170.66000000015</v>
      </c>
      <c r="CO125" s="262">
        <f t="shared" si="522"/>
        <v>45971.709999999031</v>
      </c>
      <c r="CP125" s="262">
        <f t="shared" si="522"/>
        <v>1151245.0299999993</v>
      </c>
      <c r="CQ125" s="296">
        <f t="shared" si="522"/>
        <v>379970.70999999903</v>
      </c>
      <c r="CR125" s="296">
        <f t="shared" si="522"/>
        <v>1105319.0700000003</v>
      </c>
      <c r="CS125" s="296">
        <f t="shared" si="522"/>
        <v>784262.13000000082</v>
      </c>
      <c r="CT125" s="296">
        <f t="shared" si="522"/>
        <v>-8768407.0099999998</v>
      </c>
      <c r="CU125" s="296">
        <f t="shared" si="522"/>
        <v>774306.47000000067</v>
      </c>
      <c r="CV125" s="296">
        <f t="shared" si="523"/>
        <v>114139.6400000006</v>
      </c>
      <c r="CW125" s="296">
        <f t="shared" si="523"/>
        <v>-307033.10000000149</v>
      </c>
      <c r="CX125" s="296">
        <f t="shared" si="523"/>
        <v>2306459.7699999996</v>
      </c>
      <c r="CY125" s="296">
        <f t="shared" si="523"/>
        <v>240793.29000000097</v>
      </c>
      <c r="CZ125" s="296">
        <f t="shared" si="523"/>
        <v>155725.28000000119</v>
      </c>
      <c r="DA125" s="296">
        <f t="shared" si="523"/>
        <v>493610.34000000171</v>
      </c>
      <c r="DB125" s="296">
        <f t="shared" si="523"/>
        <v>1296733.1500000022</v>
      </c>
      <c r="DC125" s="296">
        <f t="shared" si="523"/>
        <v>2083887.7400000002</v>
      </c>
      <c r="DD125" s="296">
        <f t="shared" si="523"/>
        <v>2412795.3200000003</v>
      </c>
      <c r="DE125" s="296">
        <f t="shared" si="523"/>
        <v>3411826.9800000004</v>
      </c>
      <c r="DF125" s="296">
        <f t="shared" si="524"/>
        <v>14548817.890000001</v>
      </c>
      <c r="DG125" s="296">
        <f t="shared" si="524"/>
        <v>4050746.3800000008</v>
      </c>
      <c r="DH125" s="296">
        <f t="shared" si="524"/>
        <v>3113604.75</v>
      </c>
      <c r="DI125" s="296">
        <f t="shared" si="524"/>
        <v>3488219.1500000022</v>
      </c>
      <c r="DJ125" s="296">
        <f t="shared" si="524"/>
        <v>2446108.6700000018</v>
      </c>
      <c r="DK125" s="296">
        <f t="shared" si="524"/>
        <v>432487.48000000045</v>
      </c>
      <c r="DL125" s="296">
        <f t="shared" si="524"/>
        <v>3479335.1199999992</v>
      </c>
      <c r="DM125" s="296">
        <f t="shared" si="524"/>
        <v>2697344.5700000003</v>
      </c>
      <c r="DN125" s="296">
        <f t="shared" si="524"/>
        <v>1980974.0999999978</v>
      </c>
      <c r="DO125" s="296">
        <f t="shared" si="524"/>
        <v>2723978.6899999995</v>
      </c>
      <c r="DP125" s="296">
        <f t="shared" si="524"/>
        <v>1390438.9699999988</v>
      </c>
      <c r="DQ125" s="296">
        <f t="shared" si="524"/>
        <v>-238040.01000000164</v>
      </c>
      <c r="DR125" s="296">
        <f t="shared" si="524"/>
        <v>-425717.45000000112</v>
      </c>
      <c r="DS125" s="296">
        <f t="shared" si="524"/>
        <v>459510.53999999911</v>
      </c>
      <c r="DT125" s="296">
        <f t="shared" si="524"/>
        <v>403224.09999999963</v>
      </c>
      <c r="DU125" s="296">
        <f t="shared" si="524"/>
        <v>4359056.3099999987</v>
      </c>
      <c r="DV125" s="296">
        <f t="shared" si="524"/>
        <v>2957615.5099999979</v>
      </c>
      <c r="DW125" s="296">
        <f t="shared" si="524"/>
        <v>3228195.6099999994</v>
      </c>
      <c r="DX125" s="296">
        <f t="shared" si="524"/>
        <v>1796927</v>
      </c>
      <c r="DY125" s="296">
        <f t="shared" si="524"/>
        <v>1275105.1899999995</v>
      </c>
      <c r="DZ125" s="327"/>
      <c r="EA125" s="61">
        <f>'MONTHLY SUMMARIES'!D89</f>
        <v>12959415.4</v>
      </c>
      <c r="EB125" s="56"/>
    </row>
    <row r="126" spans="1:132" s="34" customFormat="1" x14ac:dyDescent="0.25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68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10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>
        <v>16339991.040000001</v>
      </c>
      <c r="BN126" s="285">
        <v>16000387.300000001</v>
      </c>
      <c r="BO126" s="285">
        <v>20626250.379999999</v>
      </c>
      <c r="BP126" s="285">
        <v>21662758.800000001</v>
      </c>
      <c r="BQ126" s="285">
        <v>18185752.02</v>
      </c>
      <c r="BR126" s="285">
        <v>17960653.190000001</v>
      </c>
      <c r="BS126" s="285">
        <v>15366745.289999999</v>
      </c>
      <c r="BT126" s="285"/>
      <c r="BU126" s="94">
        <f t="shared" si="520"/>
        <v>509087.16999999806</v>
      </c>
      <c r="BV126" s="97">
        <f t="shared" si="520"/>
        <v>63708.11999999918</v>
      </c>
      <c r="BW126" s="97">
        <f t="shared" si="520"/>
        <v>-1388465.7699999996</v>
      </c>
      <c r="BX126" s="97">
        <f t="shared" si="520"/>
        <v>-927148.98000000045</v>
      </c>
      <c r="BY126" s="97">
        <f t="shared" si="520"/>
        <v>-211631.58000000007</v>
      </c>
      <c r="BZ126" s="97">
        <f t="shared" si="520"/>
        <v>-700037.35000000149</v>
      </c>
      <c r="CA126" s="97">
        <f t="shared" si="520"/>
        <v>-201119.70000000112</v>
      </c>
      <c r="CB126" s="201">
        <f t="shared" si="521"/>
        <v>-860846.6400000006</v>
      </c>
      <c r="CC126" s="201">
        <f t="shared" si="521"/>
        <v>-211539.63000000082</v>
      </c>
      <c r="CD126" s="201">
        <f t="shared" si="521"/>
        <v>-273201.5700000003</v>
      </c>
      <c r="CE126" s="201">
        <f t="shared" si="521"/>
        <v>-1793994.0900000036</v>
      </c>
      <c r="CF126" s="201">
        <f t="shared" si="521"/>
        <v>523210.06000000052</v>
      </c>
      <c r="CG126" s="201">
        <f t="shared" si="521"/>
        <v>681571.53000000119</v>
      </c>
      <c r="CH126" s="201">
        <f t="shared" si="521"/>
        <v>789128.51999999955</v>
      </c>
      <c r="CI126" s="201">
        <f t="shared" si="521"/>
        <v>781240.42999999784</v>
      </c>
      <c r="CJ126" s="201">
        <f t="shared" si="521"/>
        <v>2378462.1400000006</v>
      </c>
      <c r="CK126" s="201">
        <f t="shared" si="521"/>
        <v>-153055.1400000006</v>
      </c>
      <c r="CL126" s="201">
        <f t="shared" si="522"/>
        <v>-475538.00999999978</v>
      </c>
      <c r="CM126" s="262">
        <f t="shared" si="522"/>
        <v>1403471.0600000005</v>
      </c>
      <c r="CN126" s="262">
        <f t="shared" si="522"/>
        <v>524299.84999999963</v>
      </c>
      <c r="CO126" s="262">
        <f t="shared" si="522"/>
        <v>361655.20999999903</v>
      </c>
      <c r="CP126" s="262">
        <f t="shared" si="522"/>
        <v>104170.58000000194</v>
      </c>
      <c r="CQ126" s="296">
        <f t="shared" si="522"/>
        <v>93815.990000002086</v>
      </c>
      <c r="CR126" s="296">
        <f t="shared" si="522"/>
        <v>337017.58999999799</v>
      </c>
      <c r="CS126" s="296">
        <f t="shared" si="522"/>
        <v>160005.47000000067</v>
      </c>
      <c r="CT126" s="296">
        <f t="shared" si="522"/>
        <v>-11603214.299999999</v>
      </c>
      <c r="CU126" s="296">
        <f t="shared" si="522"/>
        <v>509526.77000000142</v>
      </c>
      <c r="CV126" s="296">
        <f t="shared" si="523"/>
        <v>115534.34999999963</v>
      </c>
      <c r="CW126" s="296">
        <f t="shared" si="523"/>
        <v>-1210393.7699999996</v>
      </c>
      <c r="CX126" s="296">
        <f t="shared" si="523"/>
        <v>2285957.1899999995</v>
      </c>
      <c r="CY126" s="296">
        <f t="shared" si="523"/>
        <v>685092.31000000052</v>
      </c>
      <c r="CZ126" s="296">
        <f t="shared" si="523"/>
        <v>-427009.66000000015</v>
      </c>
      <c r="DA126" s="296">
        <f t="shared" si="523"/>
        <v>1333000.9500000011</v>
      </c>
      <c r="DB126" s="296">
        <f t="shared" si="523"/>
        <v>2126531.3999999985</v>
      </c>
      <c r="DC126" s="296">
        <f t="shared" si="523"/>
        <v>1628262.4799999986</v>
      </c>
      <c r="DD126" s="296">
        <f t="shared" si="523"/>
        <v>2551659.8200000003</v>
      </c>
      <c r="DE126" s="296">
        <f t="shared" si="523"/>
        <v>3758427.4699999969</v>
      </c>
      <c r="DF126" s="296">
        <f t="shared" si="524"/>
        <v>16989401.659999996</v>
      </c>
      <c r="DG126" s="296">
        <f t="shared" si="524"/>
        <v>3422942.8100000005</v>
      </c>
      <c r="DH126" s="296">
        <f t="shared" si="524"/>
        <v>2826324.8099999987</v>
      </c>
      <c r="DI126" s="296">
        <f t="shared" si="524"/>
        <v>4106035.620000001</v>
      </c>
      <c r="DJ126" s="296">
        <f t="shared" si="524"/>
        <v>2184006.3000000007</v>
      </c>
      <c r="DK126" s="296">
        <f t="shared" si="524"/>
        <v>136589.75</v>
      </c>
      <c r="DL126" s="296">
        <f t="shared" si="524"/>
        <v>3803340.0300000012</v>
      </c>
      <c r="DM126" s="296">
        <f t="shared" si="524"/>
        <v>2761649.9499999993</v>
      </c>
      <c r="DN126" s="296">
        <f t="shared" si="524"/>
        <v>1615088.7899999991</v>
      </c>
      <c r="DO126" s="296">
        <f t="shared" si="524"/>
        <v>3741838.6500000004</v>
      </c>
      <c r="DP126" s="296">
        <f t="shared" si="524"/>
        <v>2647800.3699999992</v>
      </c>
      <c r="DQ126" s="296">
        <f t="shared" si="524"/>
        <v>-542450.98999999836</v>
      </c>
      <c r="DR126" s="296">
        <f t="shared" si="524"/>
        <v>-296545.88999999687</v>
      </c>
      <c r="DS126" s="296">
        <f t="shared" si="524"/>
        <v>982936.91000000015</v>
      </c>
      <c r="DT126" s="296">
        <f t="shared" si="524"/>
        <v>-653960.41999999806</v>
      </c>
      <c r="DU126" s="296">
        <f t="shared" si="524"/>
        <v>3428378.3499999978</v>
      </c>
      <c r="DV126" s="296">
        <f t="shared" si="524"/>
        <v>2637176.2800000012</v>
      </c>
      <c r="DW126" s="296">
        <f t="shared" si="524"/>
        <v>2350903.5599999987</v>
      </c>
      <c r="DX126" s="296">
        <f t="shared" si="524"/>
        <v>2125804.7300000004</v>
      </c>
      <c r="DY126" s="296">
        <f t="shared" si="524"/>
        <v>321422.52999999933</v>
      </c>
      <c r="DZ126" s="327"/>
      <c r="EA126" s="61">
        <f>'MONTHLY SUMMARIES'!D90</f>
        <v>15366745.289999999</v>
      </c>
      <c r="EB126" s="56"/>
    </row>
    <row r="127" spans="1:132" s="34" customFormat="1" x14ac:dyDescent="0.25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1168225.43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68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10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>
        <v>28684210.59</v>
      </c>
      <c r="BN127" s="285">
        <v>29284477.960000001</v>
      </c>
      <c r="BO127" s="285">
        <v>33593569.670000002</v>
      </c>
      <c r="BP127" s="285">
        <v>37853454.82</v>
      </c>
      <c r="BQ127" s="285">
        <v>30946467.75</v>
      </c>
      <c r="BR127" s="285">
        <v>26656870.629999999</v>
      </c>
      <c r="BS127" s="285">
        <v>27458880.439999998</v>
      </c>
      <c r="BT127" s="285"/>
      <c r="BU127" s="94">
        <f t="shared" si="520"/>
        <v>481423.00999999791</v>
      </c>
      <c r="BV127" s="97">
        <f t="shared" si="520"/>
        <v>635788.9299999997</v>
      </c>
      <c r="BW127" s="97">
        <f t="shared" si="520"/>
        <v>-1605847.3500000052</v>
      </c>
      <c r="BX127" s="97">
        <f t="shared" si="520"/>
        <v>-1071233.7699999996</v>
      </c>
      <c r="BY127" s="97">
        <f t="shared" si="520"/>
        <v>1294182.2300000004</v>
      </c>
      <c r="BZ127" s="97">
        <f t="shared" si="520"/>
        <v>-2526095.4199999981</v>
      </c>
      <c r="CA127" s="97">
        <f t="shared" si="520"/>
        <v>-857350.26000000164</v>
      </c>
      <c r="CB127" s="201">
        <f t="shared" si="521"/>
        <v>-2064862.1899999976</v>
      </c>
      <c r="CC127" s="201">
        <f t="shared" si="521"/>
        <v>1260522.950000003</v>
      </c>
      <c r="CD127" s="201">
        <f t="shared" si="521"/>
        <v>-1088246.3300000019</v>
      </c>
      <c r="CE127" s="201">
        <f t="shared" si="521"/>
        <v>-3662000.299999997</v>
      </c>
      <c r="CF127" s="201">
        <f t="shared" si="521"/>
        <v>-524489.6099999994</v>
      </c>
      <c r="CG127" s="201">
        <f t="shared" si="521"/>
        <v>2855604.5599999987</v>
      </c>
      <c r="CH127" s="201">
        <f t="shared" si="521"/>
        <v>475700.89999999851</v>
      </c>
      <c r="CI127" s="201">
        <f t="shared" si="521"/>
        <v>1471149.2800000012</v>
      </c>
      <c r="CJ127" s="201">
        <f t="shared" si="521"/>
        <v>2338314.3999999985</v>
      </c>
      <c r="CK127" s="201">
        <f t="shared" si="521"/>
        <v>-958237.08999999985</v>
      </c>
      <c r="CL127" s="201">
        <f t="shared" si="522"/>
        <v>292849.16999999806</v>
      </c>
      <c r="CM127" s="262">
        <f t="shared" si="522"/>
        <v>3244243.8999999985</v>
      </c>
      <c r="CN127" s="262">
        <f t="shared" si="522"/>
        <v>-942917.01999999955</v>
      </c>
      <c r="CO127" s="262">
        <f t="shared" si="522"/>
        <v>1362272.1999999993</v>
      </c>
      <c r="CP127" s="262">
        <f t="shared" si="522"/>
        <v>-1051570.200000003</v>
      </c>
      <c r="CQ127" s="296">
        <f t="shared" si="522"/>
        <v>1212833.2299999967</v>
      </c>
      <c r="CR127" s="296">
        <f t="shared" si="522"/>
        <v>1625930.1900000013</v>
      </c>
      <c r="CS127" s="296">
        <f t="shared" si="522"/>
        <v>-831636.49999999627</v>
      </c>
      <c r="CT127" s="296">
        <f t="shared" si="522"/>
        <v>-20053409.609999999</v>
      </c>
      <c r="CU127" s="296">
        <f t="shared" si="522"/>
        <v>1453298.8900000006</v>
      </c>
      <c r="CV127" s="296">
        <f t="shared" si="523"/>
        <v>1851082.5500000007</v>
      </c>
      <c r="CW127" s="296">
        <f t="shared" si="523"/>
        <v>458332.55000000075</v>
      </c>
      <c r="CX127" s="296">
        <f t="shared" si="523"/>
        <v>2909810.9700000025</v>
      </c>
      <c r="CY127" s="296">
        <f t="shared" si="523"/>
        <v>1317665.2400000021</v>
      </c>
      <c r="CZ127" s="296">
        <f t="shared" si="523"/>
        <v>-287630.16000000015</v>
      </c>
      <c r="DA127" s="296">
        <f t="shared" si="523"/>
        <v>2472122.2600000016</v>
      </c>
      <c r="DB127" s="296">
        <f t="shared" si="523"/>
        <v>4632759.5400000028</v>
      </c>
      <c r="DC127" s="296">
        <f t="shared" si="523"/>
        <v>1039080.4100000001</v>
      </c>
      <c r="DD127" s="296">
        <f t="shared" si="523"/>
        <v>5207346.4399999976</v>
      </c>
      <c r="DE127" s="296">
        <f t="shared" si="523"/>
        <v>5514257.6999999955</v>
      </c>
      <c r="DF127" s="296">
        <f t="shared" si="524"/>
        <v>27708709.349999998</v>
      </c>
      <c r="DG127" s="296">
        <f t="shared" si="524"/>
        <v>5872654.0300000012</v>
      </c>
      <c r="DH127" s="296">
        <f t="shared" si="524"/>
        <v>3286294.1099999994</v>
      </c>
      <c r="DI127" s="296">
        <f t="shared" si="524"/>
        <v>7445064.370000001</v>
      </c>
      <c r="DJ127" s="296">
        <f t="shared" si="524"/>
        <v>4925715.4699999988</v>
      </c>
      <c r="DK127" s="296">
        <f t="shared" si="524"/>
        <v>690679.25999999791</v>
      </c>
      <c r="DL127" s="296">
        <f t="shared" si="524"/>
        <v>6957140.0299999975</v>
      </c>
      <c r="DM127" s="296">
        <f t="shared" si="524"/>
        <v>4027773.6899999976</v>
      </c>
      <c r="DN127" s="296">
        <f t="shared" si="524"/>
        <v>1305313.5099999979</v>
      </c>
      <c r="DO127" s="296">
        <f t="shared" si="524"/>
        <v>7295970.7200000025</v>
      </c>
      <c r="DP127" s="296">
        <f t="shared" si="524"/>
        <v>966837.53999999911</v>
      </c>
      <c r="DQ127" s="296">
        <f t="shared" si="524"/>
        <v>-17194.800000000745</v>
      </c>
      <c r="DR127" s="296">
        <f t="shared" si="524"/>
        <v>-87460.489999994636</v>
      </c>
      <c r="DS127" s="296">
        <f t="shared" si="524"/>
        <v>1193615.4100000001</v>
      </c>
      <c r="DT127" s="296">
        <f t="shared" si="524"/>
        <v>700925.21000000089</v>
      </c>
      <c r="DU127" s="296">
        <f t="shared" si="524"/>
        <v>2071874.370000001</v>
      </c>
      <c r="DV127" s="296">
        <f t="shared" si="524"/>
        <v>6297199.9800000004</v>
      </c>
      <c r="DW127" s="296">
        <f t="shared" si="524"/>
        <v>3248263.8100000024</v>
      </c>
      <c r="DX127" s="296">
        <f t="shared" si="524"/>
        <v>-1041333.3099999987</v>
      </c>
      <c r="DY127" s="296">
        <f t="shared" si="524"/>
        <v>627255.91999999806</v>
      </c>
      <c r="DZ127" s="327"/>
      <c r="EA127" s="61">
        <f>'MONTHLY SUMMARIES'!D91</f>
        <v>27458880.439999998</v>
      </c>
      <c r="EB127" s="56"/>
    </row>
    <row r="128" spans="1:132" s="127" customFormat="1" x14ac:dyDescent="0.25">
      <c r="A128" s="144"/>
      <c r="B128" s="35" t="s">
        <v>148</v>
      </c>
      <c r="C128" s="128">
        <f>SUM(C123:C127)</f>
        <v>85141340.969999999</v>
      </c>
      <c r="D128" s="129">
        <f t="shared" ref="D128:BU146" si="525">SUM(D123:D127)</f>
        <v>73236123.310000002</v>
      </c>
      <c r="E128" s="129">
        <f t="shared" si="525"/>
        <v>71548696.870000005</v>
      </c>
      <c r="F128" s="129">
        <f t="shared" si="525"/>
        <v>72649687.980000004</v>
      </c>
      <c r="G128" s="129">
        <f t="shared" si="525"/>
        <v>94275699.549999997</v>
      </c>
      <c r="H128" s="129">
        <f t="shared" si="525"/>
        <v>101618361.77000001</v>
      </c>
      <c r="I128" s="129">
        <f t="shared" si="525"/>
        <v>84105163.25</v>
      </c>
      <c r="J128" s="129">
        <f t="shared" si="525"/>
        <v>76127482.290000007</v>
      </c>
      <c r="K128" s="129">
        <f t="shared" si="525"/>
        <v>63858136.429999992</v>
      </c>
      <c r="L128" s="131">
        <f t="shared" si="525"/>
        <v>86271277.540000007</v>
      </c>
      <c r="M128" s="129">
        <f t="shared" si="525"/>
        <v>100042866.78999999</v>
      </c>
      <c r="N128" s="164">
        <f t="shared" si="525"/>
        <v>80959419.450000003</v>
      </c>
      <c r="O128" s="164">
        <f t="shared" si="525"/>
        <v>84832790.829999998</v>
      </c>
      <c r="P128" s="164">
        <f t="shared" si="525"/>
        <v>79602818.879999995</v>
      </c>
      <c r="Q128" s="164">
        <f t="shared" si="525"/>
        <v>70656117.129999995</v>
      </c>
      <c r="R128" s="164">
        <f t="shared" si="525"/>
        <v>78601095.820000008</v>
      </c>
      <c r="S128" s="164">
        <f t="shared" si="525"/>
        <v>103241094.03</v>
      </c>
      <c r="T128" s="164">
        <f t="shared" si="525"/>
        <v>107423747.48</v>
      </c>
      <c r="U128" s="164">
        <f t="shared" si="525"/>
        <v>87985491.800000012</v>
      </c>
      <c r="V128" s="164">
        <f t="shared" si="525"/>
        <v>74153825.600000009</v>
      </c>
      <c r="W128" s="164">
        <f t="shared" si="525"/>
        <v>68367386.75999999</v>
      </c>
      <c r="X128" s="131">
        <f t="shared" si="525"/>
        <v>90117013.789999992</v>
      </c>
      <c r="Y128" s="164">
        <f t="shared" si="525"/>
        <v>96938889.859999985</v>
      </c>
      <c r="Z128" s="232">
        <v>89346189.25</v>
      </c>
      <c r="AA128" s="164">
        <f t="shared" ref="AA128" si="526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58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1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>
        <v>103415019.19</v>
      </c>
      <c r="BN128" s="286">
        <v>113451112.72</v>
      </c>
      <c r="BO128" s="286">
        <v>161157925.22999996</v>
      </c>
      <c r="BP128" s="286">
        <v>165921058.25</v>
      </c>
      <c r="BQ128" s="286">
        <v>124878891.23999999</v>
      </c>
      <c r="BR128" s="286">
        <v>104874116.03999999</v>
      </c>
      <c r="BS128" s="286">
        <v>105528762.34999999</v>
      </c>
      <c r="BT128" s="286"/>
      <c r="BU128" s="128">
        <f t="shared" si="525"/>
        <v>-308550.13999999687</v>
      </c>
      <c r="BV128" s="132">
        <f t="shared" ref="BV128:BX128" si="527">SUM(BV123:BV127)</f>
        <v>6366695.5699999966</v>
      </c>
      <c r="BW128" s="132">
        <f t="shared" si="527"/>
        <v>-892579.74000000674</v>
      </c>
      <c r="BX128" s="132">
        <f t="shared" si="527"/>
        <v>5951407.839999998</v>
      </c>
      <c r="BY128" s="132">
        <f t="shared" ref="BY128:BZ128" si="528">SUM(BY123:BY127)</f>
        <v>8965394.4799999967</v>
      </c>
      <c r="BZ128" s="132">
        <f t="shared" si="528"/>
        <v>5805385.7099999916</v>
      </c>
      <c r="CA128" s="132">
        <f t="shared" ref="CA128" si="529">SUM(CA123:CA127)</f>
        <v>3880328.5499999961</v>
      </c>
      <c r="CB128" s="202">
        <f t="shared" ref="CB128:CH128" si="530">IF(CB127="N/A","N/A",SUM(CB123:CB127))</f>
        <v>-1973656.6899999976</v>
      </c>
      <c r="CC128" s="202">
        <f t="shared" si="530"/>
        <v>4509250.330000001</v>
      </c>
      <c r="CD128" s="202">
        <f t="shared" si="530"/>
        <v>3845736.2499999991</v>
      </c>
      <c r="CE128" s="202">
        <f t="shared" si="530"/>
        <v>-3103976.929999995</v>
      </c>
      <c r="CF128" s="202">
        <f t="shared" si="530"/>
        <v>8386769.8000000007</v>
      </c>
      <c r="CG128" s="202">
        <f t="shared" si="530"/>
        <v>10009079.549999991</v>
      </c>
      <c r="CH128" s="202">
        <f t="shared" si="530"/>
        <v>-38887.280000000261</v>
      </c>
      <c r="CI128" s="202">
        <f t="shared" ref="CI128:CJ128" si="531">IF(CI127="N/A","N/A",SUM(CI123:CI127))</f>
        <v>85523.069999999832</v>
      </c>
      <c r="CJ128" s="202">
        <f t="shared" si="531"/>
        <v>11188495.670000002</v>
      </c>
      <c r="CK128" s="202">
        <f t="shared" ref="CK128:CL128" si="532">IF(CK127="N/A","N/A",SUM(CK123:CK127))</f>
        <v>-5343108.6499999957</v>
      </c>
      <c r="CL128" s="202">
        <f t="shared" si="532"/>
        <v>-8169290.7499999944</v>
      </c>
      <c r="CM128" s="263">
        <f t="shared" ref="CM128:CN128" si="533">IF(CM127="N/A","N/A",SUM(CM123:CM127))</f>
        <v>14644430.229999997</v>
      </c>
      <c r="CN128" s="263">
        <f t="shared" si="533"/>
        <v>-657887.62000000011</v>
      </c>
      <c r="CO128" s="263">
        <f t="shared" ref="CO128:CP128" si="534">IF(CO127="N/A","N/A",SUM(CO123:CO127))</f>
        <v>4303330.709999999</v>
      </c>
      <c r="CP128" s="263">
        <f t="shared" si="534"/>
        <v>657203.55000000354</v>
      </c>
      <c r="CQ128" s="297">
        <f t="shared" ref="CQ128" si="535">IF(CQ127="N/A","N/A",SUM(CQ123:CQ127))</f>
        <v>2766895.5500000007</v>
      </c>
      <c r="CR128" s="297">
        <f t="shared" ref="CR128:CW128" si="536">IF(CR127="N/A","N/A",SUM(CR123:CR127))</f>
        <v>8257506.4599999962</v>
      </c>
      <c r="CS128" s="297">
        <f t="shared" si="536"/>
        <v>2939429.2000000142</v>
      </c>
      <c r="CT128" s="297">
        <f t="shared" si="536"/>
        <v>-74439668.199999988</v>
      </c>
      <c r="CU128" s="297">
        <f t="shared" si="536"/>
        <v>6159962.4700000025</v>
      </c>
      <c r="CV128" s="297">
        <f t="shared" si="536"/>
        <v>2170917.0500000026</v>
      </c>
      <c r="CW128" s="297">
        <f t="shared" si="536"/>
        <v>-841346.04</v>
      </c>
      <c r="CX128" s="297">
        <f t="shared" ref="CX128" si="537">IF(CX127="N/A","N/A",SUM(CX123:CX127))</f>
        <v>24947381.870000001</v>
      </c>
      <c r="CY128" s="297">
        <f t="shared" ref="CY128" si="538">IF(CY127="N/A","N/A",SUM(CY123:CY127))</f>
        <v>3856035.299999998</v>
      </c>
      <c r="CZ128" s="297">
        <f t="shared" ref="CZ128" si="539">IF(CZ127="N/A","N/A",SUM(CZ123:CZ127))</f>
        <v>1637899.0099999984</v>
      </c>
      <c r="DA128" s="297">
        <f t="shared" ref="DA128" si="540">IF(DA127="N/A","N/A",SUM(DA123:DA127))</f>
        <v>7859997.1800000006</v>
      </c>
      <c r="DB128" s="297">
        <f t="shared" ref="DB128" si="541">IF(DB127="N/A","N/A",SUM(DB123:DB127))</f>
        <v>17349664.209999993</v>
      </c>
      <c r="DC128" s="297">
        <f t="shared" ref="DC128" si="542">IF(DC127="N/A","N/A",SUM(DC123:DC127))</f>
        <v>16299167.719999995</v>
      </c>
      <c r="DD128" s="297">
        <f t="shared" ref="DD128" si="543">IF(DD127="N/A","N/A",SUM(DD123:DD127))</f>
        <v>21676266.739999995</v>
      </c>
      <c r="DE128" s="297">
        <f t="shared" ref="DE128" si="544">IF(DE127="N/A","N/A",SUM(DE123:DE127))</f>
        <v>30018938.939999983</v>
      </c>
      <c r="DF128" s="297">
        <f t="shared" ref="DF128" si="545">IF(DF127="N/A","N/A",SUM(DF123:DF127))</f>
        <v>122675975.11999997</v>
      </c>
      <c r="DG128" s="297">
        <f t="shared" ref="DG128" si="546">IF(DG127="N/A","N/A",SUM(DG123:DG127))</f>
        <v>29808487.160000011</v>
      </c>
      <c r="DH128" s="297">
        <f t="shared" ref="DH128" si="547">IF(DH127="N/A","N/A",SUM(DH123:DH127))</f>
        <v>17913597.280000001</v>
      </c>
      <c r="DI128" s="297">
        <f t="shared" ref="DI128" si="548">IF(DI127="N/A","N/A",SUM(DI123:DI127))</f>
        <v>30402061.259999998</v>
      </c>
      <c r="DJ128" s="297">
        <f t="shared" ref="DJ128" si="549">IF(DJ127="N/A","N/A",SUM(DJ123:DJ127))</f>
        <v>14144850.389999993</v>
      </c>
      <c r="DK128" s="297">
        <f t="shared" ref="DK128:DL128" si="550">IF(DK127="N/A","N/A",SUM(DK123:DK127))</f>
        <v>-5095312.8799999952</v>
      </c>
      <c r="DL128" s="297">
        <f t="shared" si="550"/>
        <v>26256807.460000005</v>
      </c>
      <c r="DM128" s="297">
        <f t="shared" ref="DM128:DN128" si="551">IF(DM127="N/A","N/A",SUM(DM123:DM127))</f>
        <v>19482706.370000001</v>
      </c>
      <c r="DN128" s="297">
        <f t="shared" si="551"/>
        <v>10059876.890000001</v>
      </c>
      <c r="DO128" s="297">
        <f t="shared" ref="DO128:DP128" si="552">IF(DO127="N/A","N/A",SUM(DO123:DO127))</f>
        <v>24284915.850000005</v>
      </c>
      <c r="DP128" s="297">
        <f t="shared" si="552"/>
        <v>7687535.6800000053</v>
      </c>
      <c r="DQ128" s="297">
        <f t="shared" ref="DQ128" si="553">IF(DQ127="N/A","N/A",SUM(DQ123:DQ127))</f>
        <v>-7137917.9899999965</v>
      </c>
      <c r="DR128" s="297">
        <f t="shared" ref="DR128:DS128" si="554">IF(DR127="N/A","N/A",SUM(DR123:DR127))</f>
        <v>-10273978.989999993</v>
      </c>
      <c r="DS128" s="297">
        <f t="shared" si="554"/>
        <v>-3295070.640000009</v>
      </c>
      <c r="DT128" s="297">
        <f t="shared" ref="DT128" si="555">IF(DT127="N/A","N/A",SUM(DT123:DT127))</f>
        <v>3577006.9000000032</v>
      </c>
      <c r="DU128" s="297">
        <f t="shared" ref="DU128:DV128" si="556">IF(DU127="N/A","N/A",SUM(DU123:DU127))</f>
        <v>33699224.629999995</v>
      </c>
      <c r="DV128" s="297">
        <f t="shared" si="556"/>
        <v>27574369.259999994</v>
      </c>
      <c r="DW128" s="297">
        <f t="shared" ref="DW128" si="557">IF(DW127="N/A","N/A",SUM(DW123:DW127))</f>
        <v>23488246.789999995</v>
      </c>
      <c r="DX128" s="297">
        <f t="shared" ref="DX128:DY128" si="558">IF(DX127="N/A","N/A",SUM(DX123:DX127))</f>
        <v>3483471.5900000026</v>
      </c>
      <c r="DY128" s="297">
        <f t="shared" si="558"/>
        <v>5515341.3299999908</v>
      </c>
      <c r="DZ128" s="328"/>
      <c r="EA128" s="174">
        <f t="shared" ref="EA128:EA146" si="559">SUM(EA123:EA127)</f>
        <v>105528762.34999999</v>
      </c>
      <c r="EB128" s="56"/>
    </row>
    <row r="129" spans="1:132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327"/>
      <c r="EA129" s="46"/>
      <c r="EB129" s="56"/>
    </row>
    <row r="130" spans="1:132" s="34" customFormat="1" x14ac:dyDescent="0.25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7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2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>
        <v>162583723</v>
      </c>
      <c r="BN130" s="287">
        <v>172594878</v>
      </c>
      <c r="BO130" s="287">
        <v>259168315</v>
      </c>
      <c r="BP130" s="287">
        <v>257915055</v>
      </c>
      <c r="BQ130" s="287">
        <v>184466917</v>
      </c>
      <c r="BR130" s="287">
        <v>161925856</v>
      </c>
      <c r="BS130" s="287">
        <v>147842588</v>
      </c>
      <c r="BT130" s="287"/>
      <c r="BU130" s="94">
        <f t="shared" ref="BU130:DY130" si="560">O130-C130</f>
        <v>10809120.75999999</v>
      </c>
      <c r="BV130" s="97">
        <f t="shared" si="560"/>
        <v>31870237.689999998</v>
      </c>
      <c r="BW130" s="97">
        <f t="shared" si="560"/>
        <v>24826738.439999998</v>
      </c>
      <c r="BX130" s="97">
        <f t="shared" si="560"/>
        <v>32879815.929999992</v>
      </c>
      <c r="BY130" s="97">
        <f t="shared" si="560"/>
        <v>37386345.930000007</v>
      </c>
      <c r="BZ130" s="97">
        <f t="shared" si="560"/>
        <v>43415586.319999993</v>
      </c>
      <c r="CA130" s="97">
        <f t="shared" si="560"/>
        <v>26571855.329999998</v>
      </c>
      <c r="CB130" s="97">
        <f t="shared" si="560"/>
        <v>7376932.2900000066</v>
      </c>
      <c r="CC130" s="97">
        <f t="shared" si="560"/>
        <v>51648227.019999996</v>
      </c>
      <c r="CD130" s="97">
        <f t="shared" si="560"/>
        <v>8601174.4799999893</v>
      </c>
      <c r="CE130" s="97">
        <f t="shared" si="560"/>
        <v>-3123533.1299999952</v>
      </c>
      <c r="CF130" s="97">
        <f t="shared" si="560"/>
        <v>14879947.659999996</v>
      </c>
      <c r="CG130" s="97">
        <f t="shared" si="560"/>
        <v>23018797.420000017</v>
      </c>
      <c r="CH130" s="97">
        <f t="shared" si="560"/>
        <v>-6057171.6899999976</v>
      </c>
      <c r="CI130" s="97">
        <f t="shared" si="560"/>
        <v>-8444605.5399999917</v>
      </c>
      <c r="CJ130" s="97">
        <f t="shared" si="560"/>
        <v>10386832.140000015</v>
      </c>
      <c r="CK130" s="97">
        <f t="shared" si="560"/>
        <v>-15165716.819999993</v>
      </c>
      <c r="CL130" s="97">
        <f t="shared" si="560"/>
        <v>-29888504.840000004</v>
      </c>
      <c r="CM130" s="264">
        <f t="shared" si="560"/>
        <v>23864493.210000008</v>
      </c>
      <c r="CN130" s="264">
        <f t="shared" si="560"/>
        <v>3354213</v>
      </c>
      <c r="CO130" s="264">
        <f t="shared" si="560"/>
        <v>-29198510.789999992</v>
      </c>
      <c r="CP130" s="264">
        <f t="shared" si="560"/>
        <v>13005578.530000001</v>
      </c>
      <c r="CQ130" s="294">
        <f t="shared" si="560"/>
        <v>9777013</v>
      </c>
      <c r="CR130" s="294">
        <f t="shared" si="560"/>
        <v>22937616</v>
      </c>
      <c r="CS130" s="294">
        <f t="shared" si="560"/>
        <v>5009499.9499999881</v>
      </c>
      <c r="CT130" s="294">
        <f t="shared" si="560"/>
        <v>-2674309.25</v>
      </c>
      <c r="CU130" s="294">
        <f t="shared" si="560"/>
        <v>-2017423.3100000024</v>
      </c>
      <c r="CV130" s="294">
        <f t="shared" si="560"/>
        <v>-1042129.3700000048</v>
      </c>
      <c r="CW130" s="294">
        <f t="shared" si="560"/>
        <v>-525804</v>
      </c>
      <c r="CX130" s="294">
        <f t="shared" si="560"/>
        <v>50208387.689999998</v>
      </c>
      <c r="CY130" s="294">
        <f t="shared" si="560"/>
        <v>-1027438</v>
      </c>
      <c r="CZ130" s="294">
        <f t="shared" si="560"/>
        <v>-7900586</v>
      </c>
      <c r="DA130" s="294">
        <f t="shared" si="560"/>
        <v>-121392721</v>
      </c>
      <c r="DB130" s="294">
        <f t="shared" si="560"/>
        <v>-118818104</v>
      </c>
      <c r="DC130" s="294">
        <f t="shared" si="560"/>
        <v>-145984406</v>
      </c>
      <c r="DD130" s="294">
        <f t="shared" si="560"/>
        <v>-146871497</v>
      </c>
      <c r="DE130" s="294">
        <f t="shared" si="560"/>
        <v>48794611</v>
      </c>
      <c r="DF130" s="294">
        <f t="shared" si="560"/>
        <v>39263981</v>
      </c>
      <c r="DG130" s="294">
        <f t="shared" si="560"/>
        <v>42714651</v>
      </c>
      <c r="DH130" s="294">
        <f t="shared" si="560"/>
        <v>5224046</v>
      </c>
      <c r="DI130" s="294">
        <f t="shared" si="560"/>
        <v>-5658711</v>
      </c>
      <c r="DJ130" s="294">
        <f t="shared" si="560"/>
        <v>-5814414</v>
      </c>
      <c r="DK130" s="294">
        <f t="shared" si="560"/>
        <v>-32351793</v>
      </c>
      <c r="DL130" s="294">
        <f t="shared" si="560"/>
        <v>30900042</v>
      </c>
      <c r="DM130" s="294">
        <f t="shared" si="560"/>
        <v>141334418</v>
      </c>
      <c r="DN130" s="294">
        <f t="shared" si="560"/>
        <v>133616047</v>
      </c>
      <c r="DO130" s="294">
        <f t="shared" si="560"/>
        <v>180844747</v>
      </c>
      <c r="DP130" s="294">
        <f t="shared" si="560"/>
        <v>160569622</v>
      </c>
      <c r="DQ130" s="294">
        <f t="shared" si="560"/>
        <v>-40138556</v>
      </c>
      <c r="DR130" s="294">
        <f t="shared" si="560"/>
        <v>1602930</v>
      </c>
      <c r="DS130" s="294">
        <f t="shared" si="560"/>
        <v>-1712737</v>
      </c>
      <c r="DT130" s="294">
        <f t="shared" si="560"/>
        <v>19245258</v>
      </c>
      <c r="DU130" s="294">
        <f t="shared" si="560"/>
        <v>90227182</v>
      </c>
      <c r="DV130" s="294">
        <f t="shared" si="560"/>
        <v>35245589</v>
      </c>
      <c r="DW130" s="294">
        <f t="shared" si="560"/>
        <v>34497647</v>
      </c>
      <c r="DX130" s="294">
        <f t="shared" si="560"/>
        <v>11956586</v>
      </c>
      <c r="DY130" s="294">
        <f t="shared" si="560"/>
        <v>-2384606</v>
      </c>
      <c r="DZ130" s="327"/>
      <c r="EA130" s="61">
        <f>'MONTHLY SUMMARIES'!D94</f>
        <v>147842588</v>
      </c>
    </row>
    <row r="131" spans="1:132" s="34" customFormat="1" x14ac:dyDescent="0.2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7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2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>
        <v>74852105</v>
      </c>
      <c r="BN131" s="287">
        <v>53401409</v>
      </c>
      <c r="BO131" s="287">
        <v>84832844</v>
      </c>
      <c r="BP131" s="287">
        <v>89392288</v>
      </c>
      <c r="BQ131" s="287">
        <v>63136623</v>
      </c>
      <c r="BR131" s="287">
        <v>57570055</v>
      </c>
      <c r="BS131" s="287">
        <v>50704308</v>
      </c>
      <c r="BT131" s="287"/>
      <c r="BU131" s="94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327"/>
      <c r="EA131" s="61">
        <f>GETPIVOTDATA("VALUE",'CSS ESCO pvt'!$I$3,"DATE_FILE",$EA$8,"COMPANY",$EA$6,"TRIM_CAT","Residential-GRID","TRIM_LINE",$A129)</f>
        <v>50704308</v>
      </c>
    </row>
    <row r="132" spans="1:132" s="34" customFormat="1" x14ac:dyDescent="0.2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7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2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>
        <v>87731618</v>
      </c>
      <c r="BN132" s="287">
        <v>119193469</v>
      </c>
      <c r="BO132" s="287">
        <v>174335471</v>
      </c>
      <c r="BP132" s="287">
        <v>168522767</v>
      </c>
      <c r="BQ132" s="287">
        <v>121330294</v>
      </c>
      <c r="BR132" s="287">
        <v>104355801</v>
      </c>
      <c r="BS132" s="287">
        <v>97138280</v>
      </c>
      <c r="BT132" s="287"/>
      <c r="BU132" s="94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327"/>
      <c r="EA132" s="75">
        <f>EA130-EA131</f>
        <v>97138280</v>
      </c>
    </row>
    <row r="133" spans="1:132" s="34" customFormat="1" x14ac:dyDescent="0.25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7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2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>
        <v>17001223</v>
      </c>
      <c r="BN133" s="287">
        <v>17281187</v>
      </c>
      <c r="BO133" s="287">
        <v>24496752</v>
      </c>
      <c r="BP133" s="287">
        <v>25124015</v>
      </c>
      <c r="BQ133" s="287">
        <v>18252573</v>
      </c>
      <c r="BR133" s="287">
        <v>16288220</v>
      </c>
      <c r="BS133" s="287">
        <v>15236954</v>
      </c>
      <c r="BT133" s="287"/>
      <c r="BU133" s="94">
        <f t="shared" ref="BU133:DY133" si="561">O133-C133</f>
        <v>-1045523.1399999987</v>
      </c>
      <c r="BV133" s="97">
        <f t="shared" si="561"/>
        <v>1415260.629999999</v>
      </c>
      <c r="BW133" s="97">
        <f t="shared" si="561"/>
        <v>1440837.2599999998</v>
      </c>
      <c r="BX133" s="97">
        <f t="shared" si="561"/>
        <v>1803305.2799999993</v>
      </c>
      <c r="BY133" s="97">
        <f t="shared" si="561"/>
        <v>2928186.5200000014</v>
      </c>
      <c r="BZ133" s="97">
        <f t="shared" si="561"/>
        <v>2347205.4499999993</v>
      </c>
      <c r="CA133" s="97">
        <f t="shared" si="561"/>
        <v>1059703.6500000004</v>
      </c>
      <c r="CB133" s="97">
        <f t="shared" si="561"/>
        <v>-1036322.1199999992</v>
      </c>
      <c r="CC133" s="97">
        <f t="shared" si="561"/>
        <v>2487099.790000001</v>
      </c>
      <c r="CD133" s="97">
        <f t="shared" si="561"/>
        <v>119182.11999999918</v>
      </c>
      <c r="CE133" s="97">
        <f t="shared" si="561"/>
        <v>-674362.1400000006</v>
      </c>
      <c r="CF133" s="97">
        <f t="shared" si="561"/>
        <v>2146021.5500000007</v>
      </c>
      <c r="CG133" s="97">
        <f t="shared" si="561"/>
        <v>4230662.3499999996</v>
      </c>
      <c r="CH133" s="97">
        <f t="shared" si="561"/>
        <v>834848.04000000097</v>
      </c>
      <c r="CI133" s="97">
        <f t="shared" si="561"/>
        <v>922345.59999999963</v>
      </c>
      <c r="CJ133" s="97">
        <f t="shared" si="561"/>
        <v>2528639.4300000016</v>
      </c>
      <c r="CK133" s="97">
        <f t="shared" si="561"/>
        <v>-13809.13000000082</v>
      </c>
      <c r="CL133" s="97">
        <f t="shared" si="561"/>
        <v>-1256364.4099999983</v>
      </c>
      <c r="CM133" s="264">
        <f t="shared" si="561"/>
        <v>2166001.8699999992</v>
      </c>
      <c r="CN133" s="264">
        <f t="shared" si="561"/>
        <v>745393</v>
      </c>
      <c r="CO133" s="264">
        <f t="shared" si="561"/>
        <v>-3592508.1300000008</v>
      </c>
      <c r="CP133" s="264">
        <f t="shared" si="561"/>
        <v>-579603.5</v>
      </c>
      <c r="CQ133" s="294">
        <f t="shared" si="561"/>
        <v>-2705161</v>
      </c>
      <c r="CR133" s="294">
        <f t="shared" si="561"/>
        <v>-1416099</v>
      </c>
      <c r="CS133" s="294">
        <f t="shared" si="561"/>
        <v>-2501101.8200000003</v>
      </c>
      <c r="CT133" s="294">
        <f t="shared" si="561"/>
        <v>-1456214.83</v>
      </c>
      <c r="CU133" s="294">
        <f t="shared" si="561"/>
        <v>-1255772.8599999994</v>
      </c>
      <c r="CV133" s="294">
        <f t="shared" si="561"/>
        <v>-1742735.8500000015</v>
      </c>
      <c r="CW133" s="294">
        <f t="shared" si="561"/>
        <v>-1191765</v>
      </c>
      <c r="CX133" s="294">
        <f t="shared" si="561"/>
        <v>3816488.5399999991</v>
      </c>
      <c r="CY133" s="294">
        <f t="shared" si="561"/>
        <v>523694</v>
      </c>
      <c r="CZ133" s="294">
        <f t="shared" si="561"/>
        <v>179795</v>
      </c>
      <c r="DA133" s="294">
        <f t="shared" si="561"/>
        <v>-8248693</v>
      </c>
      <c r="DB133" s="294">
        <f t="shared" si="561"/>
        <v>-8060813</v>
      </c>
      <c r="DC133" s="294">
        <f t="shared" si="561"/>
        <v>-8062710</v>
      </c>
      <c r="DD133" s="294">
        <f t="shared" si="561"/>
        <v>-9177092</v>
      </c>
      <c r="DE133" s="294">
        <f t="shared" si="561"/>
        <v>11429055</v>
      </c>
      <c r="DF133" s="294">
        <f t="shared" si="561"/>
        <v>7292129</v>
      </c>
      <c r="DG133" s="294">
        <f t="shared" si="561"/>
        <v>7284161</v>
      </c>
      <c r="DH133" s="294">
        <f t="shared" si="561"/>
        <v>3212576</v>
      </c>
      <c r="DI133" s="294">
        <f t="shared" si="561"/>
        <v>2501270</v>
      </c>
      <c r="DJ133" s="294">
        <f t="shared" si="561"/>
        <v>2167668</v>
      </c>
      <c r="DK133" s="294">
        <f t="shared" si="561"/>
        <v>-318929</v>
      </c>
      <c r="DL133" s="294">
        <f t="shared" si="561"/>
        <v>4343771</v>
      </c>
      <c r="DM133" s="294">
        <f t="shared" si="561"/>
        <v>14498716</v>
      </c>
      <c r="DN133" s="294">
        <f t="shared" si="561"/>
        <v>14482193</v>
      </c>
      <c r="DO133" s="294">
        <f t="shared" si="561"/>
        <v>16984159</v>
      </c>
      <c r="DP133" s="294">
        <f t="shared" si="561"/>
        <v>17605541</v>
      </c>
      <c r="DQ133" s="294">
        <f t="shared" si="561"/>
        <v>-5491688</v>
      </c>
      <c r="DR133" s="294">
        <f t="shared" si="561"/>
        <v>-839894</v>
      </c>
      <c r="DS133" s="294">
        <f t="shared" si="561"/>
        <v>-1500890</v>
      </c>
      <c r="DT133" s="294">
        <f t="shared" si="561"/>
        <v>1644232</v>
      </c>
      <c r="DU133" s="294">
        <f t="shared" si="561"/>
        <v>7483047</v>
      </c>
      <c r="DV133" s="294">
        <f t="shared" si="561"/>
        <v>4220718</v>
      </c>
      <c r="DW133" s="294">
        <f t="shared" si="561"/>
        <v>3252143</v>
      </c>
      <c r="DX133" s="294">
        <f t="shared" si="561"/>
        <v>1287790</v>
      </c>
      <c r="DY133" s="294">
        <f t="shared" si="561"/>
        <v>-50224</v>
      </c>
      <c r="DZ133" s="327"/>
      <c r="EA133" s="61">
        <f>'MONTHLY SUMMARIES'!D95</f>
        <v>15236954</v>
      </c>
    </row>
    <row r="134" spans="1:132" s="34" customFormat="1" x14ac:dyDescent="0.2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7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2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>
        <v>8436903</v>
      </c>
      <c r="BN134" s="287">
        <v>7240581</v>
      </c>
      <c r="BO134" s="287">
        <v>10414735</v>
      </c>
      <c r="BP134" s="287">
        <v>10584418</v>
      </c>
      <c r="BQ134" s="287">
        <v>7515471</v>
      </c>
      <c r="BR134" s="287">
        <v>6635959</v>
      </c>
      <c r="BS134" s="287">
        <v>5982726</v>
      </c>
      <c r="BT134" s="287"/>
      <c r="BU134" s="94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327"/>
      <c r="EA134" s="61">
        <f>GETPIVOTDATA("VALUE",'CSS ESCO pvt'!$I$3,"DATE_FILE",$EA$8,"COMPANY",$EA$6,"TRIM_CAT","Low Income Residential-GRID","TRIM_LINE",$A129)</f>
        <v>5982726</v>
      </c>
    </row>
    <row r="135" spans="1:132" s="34" customFormat="1" x14ac:dyDescent="0.2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7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2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>
        <v>8564320</v>
      </c>
      <c r="BN135" s="287">
        <v>10040606</v>
      </c>
      <c r="BO135" s="287">
        <v>14082017</v>
      </c>
      <c r="BP135" s="287">
        <v>14539597</v>
      </c>
      <c r="BQ135" s="287">
        <v>10737102</v>
      </c>
      <c r="BR135" s="287">
        <v>9652261</v>
      </c>
      <c r="BS135" s="287">
        <v>9254228</v>
      </c>
      <c r="BT135" s="287"/>
      <c r="BU135" s="94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327"/>
      <c r="EA135" s="75">
        <f>EA133-EA134</f>
        <v>9254228</v>
      </c>
    </row>
    <row r="136" spans="1:132" s="34" customFormat="1" x14ac:dyDescent="0.25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7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2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>
        <v>56004200</v>
      </c>
      <c r="BN136" s="287">
        <v>48799056</v>
      </c>
      <c r="BO136" s="287">
        <v>59268406</v>
      </c>
      <c r="BP136" s="287">
        <v>62520065</v>
      </c>
      <c r="BQ136" s="287">
        <v>51641362</v>
      </c>
      <c r="BR136" s="287">
        <v>54517441</v>
      </c>
      <c r="BS136" s="287">
        <v>42581237</v>
      </c>
      <c r="BT136" s="287"/>
      <c r="BU136" s="94">
        <f t="shared" ref="BU136:CD138" si="562">O136-C136</f>
        <v>-2113107.5299999937</v>
      </c>
      <c r="BV136" s="97">
        <f t="shared" si="562"/>
        <v>-712448.8599999994</v>
      </c>
      <c r="BW136" s="97">
        <f t="shared" si="562"/>
        <v>-4413211.6099999957</v>
      </c>
      <c r="BX136" s="97">
        <f t="shared" si="562"/>
        <v>1013209.4800000004</v>
      </c>
      <c r="BY136" s="97">
        <f t="shared" si="562"/>
        <v>1704379.9499999955</v>
      </c>
      <c r="BZ136" s="97">
        <f t="shared" si="562"/>
        <v>2082940.6700000018</v>
      </c>
      <c r="CA136" s="97">
        <f t="shared" si="562"/>
        <v>2461425.8200000003</v>
      </c>
      <c r="CB136" s="97">
        <f t="shared" si="562"/>
        <v>1563001.0700000003</v>
      </c>
      <c r="CC136" s="97">
        <f t="shared" si="562"/>
        <v>8826213</v>
      </c>
      <c r="CD136" s="97">
        <f t="shared" si="562"/>
        <v>349479.38000000268</v>
      </c>
      <c r="CE136" s="97">
        <f t="shared" ref="CE136:CN138" si="563">Y136-M136</f>
        <v>-4101797.6599999964</v>
      </c>
      <c r="CF136" s="97">
        <f t="shared" si="563"/>
        <v>1573269.3699999973</v>
      </c>
      <c r="CG136" s="97">
        <f t="shared" si="563"/>
        <v>5724784.8899999931</v>
      </c>
      <c r="CH136" s="97">
        <f t="shared" si="563"/>
        <v>5623046.8500000015</v>
      </c>
      <c r="CI136" s="97">
        <f t="shared" si="563"/>
        <v>3403573.5999999978</v>
      </c>
      <c r="CJ136" s="97">
        <f t="shared" si="563"/>
        <v>8902140</v>
      </c>
      <c r="CK136" s="97">
        <f t="shared" si="563"/>
        <v>12302437.020000003</v>
      </c>
      <c r="CL136" s="97">
        <f t="shared" si="563"/>
        <v>1679112.3399999961</v>
      </c>
      <c r="CM136" s="264">
        <f t="shared" si="563"/>
        <v>6694110.6700000018</v>
      </c>
      <c r="CN136" s="264">
        <f t="shared" si="563"/>
        <v>1002632</v>
      </c>
      <c r="CO136" s="264">
        <f t="shared" ref="CO136:CX138" si="564">AI136-W136</f>
        <v>-2359527.3299999982</v>
      </c>
      <c r="CP136" s="264">
        <f t="shared" si="564"/>
        <v>10154073.969999999</v>
      </c>
      <c r="CQ136" s="294">
        <f t="shared" si="564"/>
        <v>6393389</v>
      </c>
      <c r="CR136" s="294">
        <f t="shared" si="564"/>
        <v>9939039</v>
      </c>
      <c r="CS136" s="294">
        <f t="shared" si="564"/>
        <v>4578879.3400000036</v>
      </c>
      <c r="CT136" s="294">
        <f t="shared" si="564"/>
        <v>-5462.390000000596</v>
      </c>
      <c r="CU136" s="294">
        <f t="shared" si="564"/>
        <v>596367.6400000006</v>
      </c>
      <c r="CV136" s="294">
        <f t="shared" si="564"/>
        <v>-1373950.1099999994</v>
      </c>
      <c r="CW136" s="294">
        <f t="shared" si="564"/>
        <v>-9472454</v>
      </c>
      <c r="CX136" s="294">
        <f t="shared" si="564"/>
        <v>10069625.060000002</v>
      </c>
      <c r="CY136" s="294">
        <f t="shared" ref="CY136:DH138" si="565">AS136-AG136</f>
        <v>4910560</v>
      </c>
      <c r="CZ136" s="294">
        <f t="shared" si="565"/>
        <v>915</v>
      </c>
      <c r="DA136" s="294">
        <f t="shared" si="565"/>
        <v>-31991862</v>
      </c>
      <c r="DB136" s="294">
        <f t="shared" si="565"/>
        <v>-33427430</v>
      </c>
      <c r="DC136" s="294">
        <f t="shared" si="565"/>
        <v>-33124514</v>
      </c>
      <c r="DD136" s="294">
        <f t="shared" si="565"/>
        <v>-38043557</v>
      </c>
      <c r="DE136" s="294">
        <f t="shared" si="565"/>
        <v>22398776</v>
      </c>
      <c r="DF136" s="294">
        <f t="shared" si="565"/>
        <v>8354432</v>
      </c>
      <c r="DG136" s="294">
        <f t="shared" si="565"/>
        <v>13742460</v>
      </c>
      <c r="DH136" s="294">
        <f t="shared" si="565"/>
        <v>5560004</v>
      </c>
      <c r="DI136" s="294">
        <f t="shared" ref="DI136:DY138" si="566">BC136-AQ136</f>
        <v>683545</v>
      </c>
      <c r="DJ136" s="294">
        <f t="shared" si="566"/>
        <v>1356629</v>
      </c>
      <c r="DK136" s="294">
        <f t="shared" si="566"/>
        <v>-3480550</v>
      </c>
      <c r="DL136" s="294">
        <f t="shared" si="566"/>
        <v>10224856</v>
      </c>
      <c r="DM136" s="294">
        <f t="shared" si="566"/>
        <v>40712615</v>
      </c>
      <c r="DN136" s="294">
        <f t="shared" si="566"/>
        <v>35424371</v>
      </c>
      <c r="DO136" s="294">
        <f t="shared" si="566"/>
        <v>44158874</v>
      </c>
      <c r="DP136" s="294">
        <f t="shared" si="566"/>
        <v>44231680</v>
      </c>
      <c r="DQ136" s="294">
        <f t="shared" si="566"/>
        <v>-15372816</v>
      </c>
      <c r="DR136" s="294">
        <f t="shared" si="566"/>
        <v>7703416</v>
      </c>
      <c r="DS136" s="294">
        <f t="shared" si="566"/>
        <v>7089827</v>
      </c>
      <c r="DT136" s="294">
        <f t="shared" si="566"/>
        <v>3980317</v>
      </c>
      <c r="DU136" s="294">
        <f t="shared" si="566"/>
        <v>16553905</v>
      </c>
      <c r="DV136" s="294">
        <f t="shared" si="566"/>
        <v>8277609</v>
      </c>
      <c r="DW136" s="294">
        <f t="shared" si="566"/>
        <v>6257073</v>
      </c>
      <c r="DX136" s="294">
        <f t="shared" si="566"/>
        <v>9133152</v>
      </c>
      <c r="DY136" s="294">
        <f t="shared" si="566"/>
        <v>-1040157</v>
      </c>
      <c r="DZ136" s="327"/>
      <c r="EA136" s="61">
        <f>'MONTHLY SUMMARIES'!D96</f>
        <v>42581237</v>
      </c>
    </row>
    <row r="137" spans="1:132" s="34" customFormat="1" x14ac:dyDescent="0.25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7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2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>
        <v>43962233</v>
      </c>
      <c r="BN137" s="287">
        <v>38697313</v>
      </c>
      <c r="BO137" s="287">
        <v>50792103</v>
      </c>
      <c r="BP137" s="287">
        <v>54153868</v>
      </c>
      <c r="BQ137" s="287">
        <v>46749276</v>
      </c>
      <c r="BR137" s="287">
        <v>48970305</v>
      </c>
      <c r="BS137" s="287">
        <v>40884899</v>
      </c>
      <c r="BT137" s="287"/>
      <c r="BU137" s="94">
        <f t="shared" si="562"/>
        <v>167988.96000000089</v>
      </c>
      <c r="BV137" s="97">
        <f t="shared" si="562"/>
        <v>-1382074.179999996</v>
      </c>
      <c r="BW137" s="97">
        <f t="shared" si="562"/>
        <v>-1259441.1400000006</v>
      </c>
      <c r="BX137" s="97">
        <f t="shared" si="562"/>
        <v>-1121726.9400000013</v>
      </c>
      <c r="BY137" s="97">
        <f t="shared" si="562"/>
        <v>9374375.5</v>
      </c>
      <c r="BZ137" s="97">
        <f t="shared" si="562"/>
        <v>17513393.700000003</v>
      </c>
      <c r="CA137" s="97">
        <f t="shared" si="562"/>
        <v>7440414.1000000015</v>
      </c>
      <c r="CB137" s="97">
        <f t="shared" si="562"/>
        <v>4446557.1499999985</v>
      </c>
      <c r="CC137" s="97">
        <f t="shared" si="562"/>
        <v>15981247.439999998</v>
      </c>
      <c r="CD137" s="97">
        <f t="shared" si="562"/>
        <v>2405643.0700000003</v>
      </c>
      <c r="CE137" s="97">
        <f t="shared" si="563"/>
        <v>-3882122</v>
      </c>
      <c r="CF137" s="97">
        <f t="shared" si="563"/>
        <v>3734873.7899999991</v>
      </c>
      <c r="CG137" s="97">
        <f t="shared" si="563"/>
        <v>3085032.2599999979</v>
      </c>
      <c r="CH137" s="97">
        <f t="shared" si="563"/>
        <v>10119125.09</v>
      </c>
      <c r="CI137" s="97">
        <f t="shared" si="563"/>
        <v>3660760.2900000028</v>
      </c>
      <c r="CJ137" s="97">
        <f t="shared" si="563"/>
        <v>12032015.770000003</v>
      </c>
      <c r="CK137" s="97">
        <f t="shared" si="563"/>
        <v>-4805971.82</v>
      </c>
      <c r="CL137" s="97">
        <f t="shared" si="563"/>
        <v>-13283927.020000003</v>
      </c>
      <c r="CM137" s="264">
        <f t="shared" si="563"/>
        <v>-1617507.4699999988</v>
      </c>
      <c r="CN137" s="264">
        <f t="shared" si="563"/>
        <v>136263</v>
      </c>
      <c r="CO137" s="264">
        <f t="shared" si="564"/>
        <v>-6308426.4699999988</v>
      </c>
      <c r="CP137" s="264">
        <f t="shared" si="564"/>
        <v>1639532.8800000027</v>
      </c>
      <c r="CQ137" s="294">
        <f t="shared" si="564"/>
        <v>4970864</v>
      </c>
      <c r="CR137" s="294">
        <f t="shared" si="564"/>
        <v>6273802</v>
      </c>
      <c r="CS137" s="294">
        <f t="shared" si="564"/>
        <v>6745119.7199999988</v>
      </c>
      <c r="CT137" s="294">
        <f t="shared" si="564"/>
        <v>-1272781.6000000015</v>
      </c>
      <c r="CU137" s="294">
        <f t="shared" si="564"/>
        <v>1366282.549999997</v>
      </c>
      <c r="CV137" s="294">
        <f t="shared" si="564"/>
        <v>-1219237.5600000024</v>
      </c>
      <c r="CW137" s="294">
        <f t="shared" si="564"/>
        <v>-1596849</v>
      </c>
      <c r="CX137" s="294">
        <f t="shared" si="564"/>
        <v>10104580.5</v>
      </c>
      <c r="CY137" s="294">
        <f t="shared" si="565"/>
        <v>11932138</v>
      </c>
      <c r="CZ137" s="294">
        <f t="shared" si="565"/>
        <v>4339979</v>
      </c>
      <c r="DA137" s="294">
        <f t="shared" si="565"/>
        <v>-33321076</v>
      </c>
      <c r="DB137" s="294">
        <f t="shared" si="565"/>
        <v>-28239552</v>
      </c>
      <c r="DC137" s="294">
        <f t="shared" si="565"/>
        <v>-34299440</v>
      </c>
      <c r="DD137" s="294">
        <f t="shared" si="565"/>
        <v>-37153389</v>
      </c>
      <c r="DE137" s="294">
        <f t="shared" si="565"/>
        <v>8653238</v>
      </c>
      <c r="DF137" s="294">
        <f t="shared" si="565"/>
        <v>6387495</v>
      </c>
      <c r="DG137" s="294">
        <f t="shared" si="565"/>
        <v>6041890</v>
      </c>
      <c r="DH137" s="294">
        <f t="shared" si="565"/>
        <v>2153461</v>
      </c>
      <c r="DI137" s="294">
        <f t="shared" si="566"/>
        <v>297872</v>
      </c>
      <c r="DJ137" s="294">
        <f t="shared" si="566"/>
        <v>-3236693</v>
      </c>
      <c r="DK137" s="294">
        <f t="shared" si="566"/>
        <v>-11282199</v>
      </c>
      <c r="DL137" s="294">
        <f t="shared" si="566"/>
        <v>178275</v>
      </c>
      <c r="DM137" s="294">
        <f t="shared" si="566"/>
        <v>36934027</v>
      </c>
      <c r="DN137" s="294">
        <f t="shared" si="566"/>
        <v>33249642</v>
      </c>
      <c r="DO137" s="294">
        <f t="shared" si="566"/>
        <v>46151061</v>
      </c>
      <c r="DP137" s="294">
        <f t="shared" si="566"/>
        <v>45502340</v>
      </c>
      <c r="DQ137" s="294">
        <f t="shared" si="566"/>
        <v>-5011575</v>
      </c>
      <c r="DR137" s="294">
        <f t="shared" si="566"/>
        <v>-2621788</v>
      </c>
      <c r="DS137" s="294">
        <f t="shared" si="566"/>
        <v>1429318</v>
      </c>
      <c r="DT137" s="294">
        <f t="shared" si="566"/>
        <v>-5224083</v>
      </c>
      <c r="DU137" s="294">
        <f t="shared" si="566"/>
        <v>10355892</v>
      </c>
      <c r="DV137" s="294">
        <f t="shared" si="566"/>
        <v>5259437</v>
      </c>
      <c r="DW137" s="294">
        <f t="shared" si="566"/>
        <v>3956588</v>
      </c>
      <c r="DX137" s="294">
        <f t="shared" si="566"/>
        <v>6177617</v>
      </c>
      <c r="DY137" s="294">
        <f t="shared" si="566"/>
        <v>-179882</v>
      </c>
      <c r="DZ137" s="327"/>
      <c r="EA137" s="61">
        <f>'MONTHLY SUMMARIES'!D97</f>
        <v>40884899</v>
      </c>
    </row>
    <row r="138" spans="1:132" s="34" customFormat="1" x14ac:dyDescent="0.25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7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2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>
        <v>71503100</v>
      </c>
      <c r="BN138" s="287">
        <v>65300271</v>
      </c>
      <c r="BO138" s="287">
        <v>78415040</v>
      </c>
      <c r="BP138" s="287">
        <v>89371062</v>
      </c>
      <c r="BQ138" s="287">
        <v>72882024</v>
      </c>
      <c r="BR138" s="287">
        <v>72893234</v>
      </c>
      <c r="BS138" s="287">
        <v>65047475</v>
      </c>
      <c r="BT138" s="287"/>
      <c r="BU138" s="94">
        <f t="shared" si="562"/>
        <v>-248804.3900000006</v>
      </c>
      <c r="BV138" s="97">
        <f t="shared" si="562"/>
        <v>-409879.26999999583</v>
      </c>
      <c r="BW138" s="97">
        <f t="shared" si="562"/>
        <v>-1032634.8399999961</v>
      </c>
      <c r="BX138" s="97">
        <f t="shared" si="562"/>
        <v>-410933.1400000006</v>
      </c>
      <c r="BY138" s="97">
        <f t="shared" si="562"/>
        <v>816662.85000000149</v>
      </c>
      <c r="BZ138" s="97">
        <f t="shared" si="562"/>
        <v>1510380.8999999985</v>
      </c>
      <c r="CA138" s="97">
        <f t="shared" si="562"/>
        <v>1661730.7800000012</v>
      </c>
      <c r="CB138" s="97">
        <f t="shared" si="562"/>
        <v>7598838.6400000006</v>
      </c>
      <c r="CC138" s="97">
        <f t="shared" si="562"/>
        <v>13242869</v>
      </c>
      <c r="CD138" s="97">
        <f t="shared" si="562"/>
        <v>-2532710.4099999964</v>
      </c>
      <c r="CE138" s="97">
        <f t="shared" si="563"/>
        <v>-4807288.3299999982</v>
      </c>
      <c r="CF138" s="97">
        <f t="shared" si="563"/>
        <v>4220106.5099999979</v>
      </c>
      <c r="CG138" s="97">
        <f t="shared" si="563"/>
        <v>8513833.7200000063</v>
      </c>
      <c r="CH138" s="97">
        <f t="shared" si="563"/>
        <v>4742702.9899999946</v>
      </c>
      <c r="CI138" s="97">
        <f t="shared" si="563"/>
        <v>4372204.5299999937</v>
      </c>
      <c r="CJ138" s="97">
        <f t="shared" si="563"/>
        <v>7640367.5700000003</v>
      </c>
      <c r="CK138" s="97">
        <f t="shared" si="563"/>
        <v>3457591.7899999991</v>
      </c>
      <c r="CL138" s="97">
        <f t="shared" si="563"/>
        <v>1119469.9200000018</v>
      </c>
      <c r="CM138" s="264">
        <f t="shared" si="563"/>
        <v>8269410.3999999985</v>
      </c>
      <c r="CN138" s="264">
        <f t="shared" si="563"/>
        <v>-4707204</v>
      </c>
      <c r="CO138" s="264">
        <f t="shared" si="564"/>
        <v>-1724001.6000000015</v>
      </c>
      <c r="CP138" s="264">
        <f t="shared" si="564"/>
        <v>5729737.6199999973</v>
      </c>
      <c r="CQ138" s="294">
        <f t="shared" si="564"/>
        <v>6113445</v>
      </c>
      <c r="CR138" s="294">
        <f t="shared" si="564"/>
        <v>7456227</v>
      </c>
      <c r="CS138" s="294">
        <f t="shared" si="564"/>
        <v>4102301.1599999964</v>
      </c>
      <c r="CT138" s="294">
        <f t="shared" si="564"/>
        <v>1134560.6700000018</v>
      </c>
      <c r="CU138" s="294">
        <f t="shared" si="564"/>
        <v>-2644407.2299999967</v>
      </c>
      <c r="CV138" s="294">
        <f t="shared" si="564"/>
        <v>2469752.700000003</v>
      </c>
      <c r="CW138" s="294">
        <f t="shared" si="564"/>
        <v>-1323833</v>
      </c>
      <c r="CX138" s="294">
        <f t="shared" si="564"/>
        <v>13687036.869999997</v>
      </c>
      <c r="CY138" s="294">
        <f t="shared" si="565"/>
        <v>10788984</v>
      </c>
      <c r="CZ138" s="294">
        <f t="shared" si="565"/>
        <v>-5604514</v>
      </c>
      <c r="DA138" s="294">
        <f t="shared" si="565"/>
        <v>-53413185</v>
      </c>
      <c r="DB138" s="294">
        <f t="shared" si="565"/>
        <v>-49124869</v>
      </c>
      <c r="DC138" s="294">
        <f t="shared" si="565"/>
        <v>-55475781</v>
      </c>
      <c r="DD138" s="294">
        <f t="shared" si="565"/>
        <v>-57799886</v>
      </c>
      <c r="DE138" s="294">
        <f t="shared" si="565"/>
        <v>6161120</v>
      </c>
      <c r="DF138" s="294">
        <f t="shared" si="565"/>
        <v>-8309723</v>
      </c>
      <c r="DG138" s="294">
        <f t="shared" si="565"/>
        <v>15796702</v>
      </c>
      <c r="DH138" s="294">
        <f t="shared" si="565"/>
        <v>2464166</v>
      </c>
      <c r="DI138" s="294">
        <f t="shared" si="566"/>
        <v>-1140916</v>
      </c>
      <c r="DJ138" s="294">
        <f t="shared" si="566"/>
        <v>-3337252</v>
      </c>
      <c r="DK138" s="294">
        <f t="shared" si="566"/>
        <v>-12054798</v>
      </c>
      <c r="DL138" s="294">
        <f t="shared" si="566"/>
        <v>9371108</v>
      </c>
      <c r="DM138" s="294">
        <f t="shared" si="566"/>
        <v>58285842</v>
      </c>
      <c r="DN138" s="294">
        <f t="shared" si="566"/>
        <v>50483292</v>
      </c>
      <c r="DO138" s="294">
        <f t="shared" si="566"/>
        <v>62673276</v>
      </c>
      <c r="DP138" s="294">
        <f t="shared" si="566"/>
        <v>59696784</v>
      </c>
      <c r="DQ138" s="294">
        <f t="shared" si="566"/>
        <v>-5487614</v>
      </c>
      <c r="DR138" s="294">
        <f t="shared" si="566"/>
        <v>20549493</v>
      </c>
      <c r="DS138" s="294">
        <f t="shared" si="566"/>
        <v>3219521</v>
      </c>
      <c r="DT138" s="294">
        <f t="shared" si="566"/>
        <v>-1305697</v>
      </c>
      <c r="DU138" s="294">
        <f t="shared" si="566"/>
        <v>17736470</v>
      </c>
      <c r="DV138" s="294">
        <f t="shared" si="566"/>
        <v>15680831</v>
      </c>
      <c r="DW138" s="294">
        <f t="shared" si="566"/>
        <v>5486085</v>
      </c>
      <c r="DX138" s="294">
        <f t="shared" si="566"/>
        <v>5497295</v>
      </c>
      <c r="DY138" s="294">
        <f t="shared" si="566"/>
        <v>1506477</v>
      </c>
      <c r="DZ138" s="327"/>
      <c r="EA138" s="61">
        <f>'MONTHLY SUMMARIES'!D98</f>
        <v>65047475</v>
      </c>
    </row>
    <row r="139" spans="1:132" s="127" customFormat="1" ht="15.75" thickBot="1" x14ac:dyDescent="0.3">
      <c r="A139" s="144"/>
      <c r="B139" s="48" t="s">
        <v>148</v>
      </c>
      <c r="C139" s="123">
        <f>SUM(C130:C138)</f>
        <v>287772377.35000002</v>
      </c>
      <c r="D139" s="124">
        <f t="shared" ref="D139:V139" si="567">SUM(D130:D138)</f>
        <v>249238610.11000001</v>
      </c>
      <c r="E139" s="124">
        <f t="shared" si="567"/>
        <v>237427962.62</v>
      </c>
      <c r="F139" s="124">
        <f t="shared" si="567"/>
        <v>232973059.66999999</v>
      </c>
      <c r="G139" s="124">
        <f t="shared" si="567"/>
        <v>299227283.20999998</v>
      </c>
      <c r="H139" s="124">
        <f t="shared" si="567"/>
        <v>316138531.31</v>
      </c>
      <c r="I139" s="124">
        <f t="shared" si="567"/>
        <v>274331308.63999999</v>
      </c>
      <c r="J139" s="124">
        <f t="shared" si="567"/>
        <v>254028670.96999997</v>
      </c>
      <c r="K139" s="124">
        <f t="shared" si="567"/>
        <v>221340782.06999999</v>
      </c>
      <c r="L139" s="125">
        <f t="shared" si="567"/>
        <v>294220958.86000001</v>
      </c>
      <c r="M139" s="124">
        <f t="shared" si="567"/>
        <v>348997183.25999993</v>
      </c>
      <c r="N139" s="124">
        <f t="shared" si="567"/>
        <v>288980455.12</v>
      </c>
      <c r="O139" s="124">
        <f t="shared" si="567"/>
        <v>295342052.00999999</v>
      </c>
      <c r="P139" s="124">
        <f t="shared" si="567"/>
        <v>280019706.12</v>
      </c>
      <c r="Q139" s="124">
        <f t="shared" si="567"/>
        <v>256990250.72999996</v>
      </c>
      <c r="R139" s="124">
        <f t="shared" si="567"/>
        <v>267136730.27999997</v>
      </c>
      <c r="S139" s="124">
        <f t="shared" si="567"/>
        <v>351437233.95999998</v>
      </c>
      <c r="T139" s="124">
        <f t="shared" si="567"/>
        <v>383008038.34999996</v>
      </c>
      <c r="U139" s="124">
        <f t="shared" si="567"/>
        <v>313526438.31999999</v>
      </c>
      <c r="V139" s="124">
        <f t="shared" si="567"/>
        <v>273977678</v>
      </c>
      <c r="W139" s="124">
        <f>SUM(W130+W133+W136+W137+W138)</f>
        <v>313526438.31999999</v>
      </c>
      <c r="X139" s="125">
        <f t="shared" ref="X139:AA139" si="568">SUM(X130+X133+X136+X137+X138)</f>
        <v>303163727.5</v>
      </c>
      <c r="Y139" s="124">
        <f t="shared" si="568"/>
        <v>332408080</v>
      </c>
      <c r="Z139" s="124">
        <v>315534674</v>
      </c>
      <c r="AA139" s="124">
        <f t="shared" si="568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6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7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>
        <v>351054479</v>
      </c>
      <c r="BN139" s="241">
        <v>342672705</v>
      </c>
      <c r="BO139" s="241">
        <v>472140616</v>
      </c>
      <c r="BP139" s="241">
        <v>489084065</v>
      </c>
      <c r="BQ139" s="241">
        <v>373992152</v>
      </c>
      <c r="BR139" s="241">
        <v>354595056</v>
      </c>
      <c r="BS139" s="241">
        <v>311593153</v>
      </c>
      <c r="BT139" s="241"/>
      <c r="BU139" s="123">
        <f>SUM(BU130:BU138)</f>
        <v>7569674.6599999983</v>
      </c>
      <c r="BV139" s="126">
        <f t="shared" ref="BV139:BX139" si="569">SUM(BV130:BV138)</f>
        <v>30781096.010000005</v>
      </c>
      <c r="BW139" s="126">
        <f t="shared" si="569"/>
        <v>19562288.110000003</v>
      </c>
      <c r="BX139" s="126">
        <f t="shared" si="569"/>
        <v>34163670.609999999</v>
      </c>
      <c r="BY139" s="126">
        <f t="shared" ref="BY139:BZ139" si="570">SUM(BY130:BY138)</f>
        <v>52209950.750000007</v>
      </c>
      <c r="BZ139" s="126">
        <f t="shared" si="570"/>
        <v>66869507.039999999</v>
      </c>
      <c r="CA139" s="126">
        <f t="shared" ref="CA139:CB139" si="571">SUM(CA130:CA138)</f>
        <v>39195129.68</v>
      </c>
      <c r="CB139" s="126">
        <f t="shared" si="571"/>
        <v>19949007.030000009</v>
      </c>
      <c r="CC139" s="126">
        <f t="shared" ref="CC139:CD139" si="572">SUM(CC130:CC138)</f>
        <v>92185656.25</v>
      </c>
      <c r="CD139" s="126">
        <f t="shared" si="572"/>
        <v>8942768.639999995</v>
      </c>
      <c r="CE139" s="126">
        <f t="shared" ref="CE139:CF139" si="573">SUM(CE130:CE138)</f>
        <v>-16589103.25999999</v>
      </c>
      <c r="CF139" s="126">
        <f t="shared" si="573"/>
        <v>26554218.879999992</v>
      </c>
      <c r="CG139" s="126">
        <f t="shared" ref="CG139:CH139" si="574">SUM(CG130:CG138)</f>
        <v>44573110.640000015</v>
      </c>
      <c r="CH139" s="126">
        <f t="shared" si="574"/>
        <v>15262551.279999999</v>
      </c>
      <c r="CI139" s="126">
        <f t="shared" ref="CI139:CJ139" si="575">SUM(CI130:CI138)</f>
        <v>3914278.4800000023</v>
      </c>
      <c r="CJ139" s="126">
        <f t="shared" si="575"/>
        <v>41489994.910000019</v>
      </c>
      <c r="CK139" s="126">
        <f t="shared" ref="CK139:CL139" si="576">SUM(CK130:CK138)</f>
        <v>-4225468.9599999916</v>
      </c>
      <c r="CL139" s="126">
        <f t="shared" si="576"/>
        <v>-41630214.010000005</v>
      </c>
      <c r="CM139" s="261">
        <f t="shared" ref="CM139:CN139" si="577">SUM(CM130:CM138)</f>
        <v>39376508.680000007</v>
      </c>
      <c r="CN139" s="261">
        <f t="shared" si="577"/>
        <v>531297</v>
      </c>
      <c r="CO139" s="261">
        <f t="shared" ref="CO139:CQ139" si="578">SUM(CO130:CO138)</f>
        <v>-43182974.319999993</v>
      </c>
      <c r="CP139" s="261">
        <f t="shared" si="578"/>
        <v>29949319.5</v>
      </c>
      <c r="CQ139" s="304">
        <f t="shared" si="578"/>
        <v>24549550</v>
      </c>
      <c r="CR139" s="304">
        <f t="shared" ref="CR139:CS139" si="579">SUM(CR130:CR138)</f>
        <v>45190585</v>
      </c>
      <c r="CS139" s="304">
        <f t="shared" si="579"/>
        <v>17934698.349999987</v>
      </c>
      <c r="CT139" s="304">
        <f t="shared" ref="CT139:CU139" si="580">SUM(CT130:CT138)</f>
        <v>-4274207.4000000004</v>
      </c>
      <c r="CU139" s="304">
        <f t="shared" si="580"/>
        <v>-3954953.2100000009</v>
      </c>
      <c r="CV139" s="304">
        <f t="shared" ref="CV139" si="581">SUM(CV130:CV138)</f>
        <v>-2908300.1900000051</v>
      </c>
      <c r="CW139" s="304">
        <f t="shared" ref="CW139" si="582">SUM(CW130:CW138)</f>
        <v>-14110705</v>
      </c>
      <c r="CX139" s="304">
        <f t="shared" ref="CX139" si="583">SUM(CX130:CX138)</f>
        <v>87886118.659999996</v>
      </c>
      <c r="CY139" s="304">
        <f t="shared" ref="CY139" si="584">SUM(CY130:CY138)</f>
        <v>27127938</v>
      </c>
      <c r="CZ139" s="304">
        <f t="shared" ref="CZ139" si="585">SUM(CZ130:CZ138)</f>
        <v>-8984411</v>
      </c>
      <c r="DA139" s="304">
        <f t="shared" ref="DA139" si="586">SUM(DA130:DA138)</f>
        <v>-248367537</v>
      </c>
      <c r="DB139" s="339">
        <f t="shared" ref="DB139" si="587">SUM(DB130:DB138)</f>
        <v>-237670768</v>
      </c>
      <c r="DC139" s="339">
        <f t="shared" ref="DC139" si="588">SUM(DC130:DC138)</f>
        <v>-276946851</v>
      </c>
      <c r="DD139" s="339">
        <f t="shared" ref="DD139" si="589">SUM(DD130:DD138)</f>
        <v>-289045421</v>
      </c>
      <c r="DE139" s="339">
        <f t="shared" ref="DE139" si="590">SUM(DE130:DE138)</f>
        <v>97436800</v>
      </c>
      <c r="DF139" s="339">
        <f t="shared" ref="DF139" si="591">SUM(DF130:DF138)</f>
        <v>52988314</v>
      </c>
      <c r="DG139" s="339">
        <f t="shared" ref="DG139" si="592">SUM(DG130:DG138)</f>
        <v>85579864</v>
      </c>
      <c r="DH139" s="339">
        <f t="shared" ref="DH139" si="593">SUM(DH130:DH138)</f>
        <v>18614253</v>
      </c>
      <c r="DI139" s="339">
        <f t="shared" ref="DI139" si="594">SUM(DI130:DI138)</f>
        <v>-3316940</v>
      </c>
      <c r="DJ139" s="339">
        <f t="shared" ref="DJ139" si="595">SUM(DJ130:DJ138)</f>
        <v>-8864062</v>
      </c>
      <c r="DK139" s="339">
        <f t="shared" ref="DK139:DL139" si="596">SUM(DK130:DK138)</f>
        <v>-59488269</v>
      </c>
      <c r="DL139" s="339">
        <f t="shared" si="596"/>
        <v>55018052</v>
      </c>
      <c r="DM139" s="339">
        <f t="shared" ref="DM139:DN139" si="597">SUM(DM130:DM138)</f>
        <v>291765618</v>
      </c>
      <c r="DN139" s="339">
        <f t="shared" si="597"/>
        <v>267255545</v>
      </c>
      <c r="DO139" s="339">
        <f t="shared" ref="DO139:DP139" si="598">SUM(DO130:DO138)</f>
        <v>350812117</v>
      </c>
      <c r="DP139" s="339">
        <f t="shared" si="598"/>
        <v>327605967</v>
      </c>
      <c r="DQ139" s="339">
        <f t="shared" ref="DQ139" si="599">SUM(DQ130:DQ138)</f>
        <v>-71502249</v>
      </c>
      <c r="DR139" s="339">
        <f t="shared" ref="DR139:DS139" si="600">SUM(DR130:DR138)</f>
        <v>26394157</v>
      </c>
      <c r="DS139" s="339">
        <f t="shared" si="600"/>
        <v>8525039</v>
      </c>
      <c r="DT139" s="339">
        <f t="shared" ref="DT139" si="601">SUM(DT130:DT138)</f>
        <v>18340027</v>
      </c>
      <c r="DU139" s="339">
        <f t="shared" ref="DU139:DV139" si="602">SUM(DU130:DU138)</f>
        <v>142356496</v>
      </c>
      <c r="DV139" s="339">
        <f t="shared" si="602"/>
        <v>68684184</v>
      </c>
      <c r="DW139" s="339">
        <f t="shared" ref="DW139" si="603">SUM(DW130:DW138)</f>
        <v>53449536</v>
      </c>
      <c r="DX139" s="339">
        <f t="shared" ref="DX139:DY139" si="604">SUM(DX130:DX138)</f>
        <v>34052440</v>
      </c>
      <c r="DY139" s="339">
        <f t="shared" si="604"/>
        <v>-2148392</v>
      </c>
      <c r="DZ139" s="328"/>
      <c r="EA139" s="250">
        <f>EA130+EA133+EA136+EA137+EA138</f>
        <v>311593153</v>
      </c>
    </row>
    <row r="140" spans="1:132" s="34" customFormat="1" x14ac:dyDescent="0.25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89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327"/>
      <c r="EA140" s="92"/>
    </row>
    <row r="141" spans="1:132" s="34" customFormat="1" x14ac:dyDescent="0.25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7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2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>
        <v>165520100</v>
      </c>
      <c r="BN141" s="287">
        <v>147800243</v>
      </c>
      <c r="BO141" s="287">
        <v>197013582</v>
      </c>
      <c r="BP141" s="287">
        <v>238792740</v>
      </c>
      <c r="BQ141" s="287">
        <v>214659676</v>
      </c>
      <c r="BR141" s="287">
        <v>183740714</v>
      </c>
      <c r="BS141" s="287">
        <v>140897126</v>
      </c>
      <c r="BT141" s="287"/>
      <c r="BU141" s="94">
        <f t="shared" ref="BU141:CD145" si="605">O141-C141</f>
        <v>7304785.5700000226</v>
      </c>
      <c r="BV141" s="97">
        <f t="shared" si="605"/>
        <v>-1262985.200000003</v>
      </c>
      <c r="BW141" s="97">
        <f t="shared" si="605"/>
        <v>13392070.049999997</v>
      </c>
      <c r="BX141" s="97">
        <f t="shared" si="605"/>
        <v>25582131.879999995</v>
      </c>
      <c r="BY141" s="97">
        <f t="shared" si="605"/>
        <v>27742059.420000002</v>
      </c>
      <c r="BZ141" s="97">
        <f t="shared" si="605"/>
        <v>20904673.159999996</v>
      </c>
      <c r="CA141" s="97">
        <f t="shared" si="605"/>
        <v>20936462.359999985</v>
      </c>
      <c r="CB141" s="97">
        <f t="shared" si="605"/>
        <v>5924119.7699999958</v>
      </c>
      <c r="CC141" s="97">
        <f t="shared" si="605"/>
        <v>68649265.899999991</v>
      </c>
      <c r="CD141" s="97">
        <f t="shared" si="605"/>
        <v>-3263615.4299999923</v>
      </c>
      <c r="CE141" s="97">
        <f t="shared" ref="CE141:CN145" si="606">Y141-M141</f>
        <v>-8262563.8300000131</v>
      </c>
      <c r="CF141" s="97">
        <f t="shared" si="606"/>
        <v>463288.13999998569</v>
      </c>
      <c r="CG141" s="97">
        <f t="shared" si="606"/>
        <v>32768399</v>
      </c>
      <c r="CH141" s="97">
        <f t="shared" si="606"/>
        <v>7767552.9599999934</v>
      </c>
      <c r="CI141" s="97">
        <f t="shared" si="606"/>
        <v>-714601.44999998808</v>
      </c>
      <c r="CJ141" s="97">
        <f t="shared" si="606"/>
        <v>4935708.2800000012</v>
      </c>
      <c r="CK141" s="97">
        <f t="shared" si="606"/>
        <v>7615665.9699999988</v>
      </c>
      <c r="CL141" s="97">
        <f t="shared" si="606"/>
        <v>-4685552</v>
      </c>
      <c r="CM141" s="264">
        <f t="shared" si="606"/>
        <v>3207778.5800000131</v>
      </c>
      <c r="CN141" s="264">
        <f t="shared" si="606"/>
        <v>17970381</v>
      </c>
      <c r="CO141" s="264">
        <f t="shared" ref="CO141:CX145" si="607">AI141-W141</f>
        <v>-38037970.419999987</v>
      </c>
      <c r="CP141" s="264">
        <f t="shared" si="607"/>
        <v>4744752.1299999952</v>
      </c>
      <c r="CQ141" s="294">
        <f t="shared" si="607"/>
        <v>18145733</v>
      </c>
      <c r="CR141" s="294">
        <f t="shared" si="607"/>
        <v>27873387</v>
      </c>
      <c r="CS141" s="294">
        <f t="shared" si="607"/>
        <v>9698751.0099999905</v>
      </c>
      <c r="CT141" s="294">
        <f t="shared" si="607"/>
        <v>8176891.0800000131</v>
      </c>
      <c r="CU141" s="294">
        <f t="shared" si="607"/>
        <v>-3250375.6800000072</v>
      </c>
      <c r="CV141" s="294">
        <f t="shared" si="607"/>
        <v>3027454.8100000024</v>
      </c>
      <c r="CW141" s="294">
        <f t="shared" si="607"/>
        <v>-12789261</v>
      </c>
      <c r="CX141" s="294">
        <f t="shared" si="607"/>
        <v>24132001.819999993</v>
      </c>
      <c r="CY141" s="294">
        <f t="shared" ref="CY141:DH145" si="608">AS141-AG141</f>
        <v>22108683</v>
      </c>
      <c r="CZ141" s="294">
        <f t="shared" si="608"/>
        <v>-1650397</v>
      </c>
      <c r="DA141" s="294">
        <f t="shared" si="608"/>
        <v>-117315596</v>
      </c>
      <c r="DB141" s="294">
        <f t="shared" si="608"/>
        <v>-82670127</v>
      </c>
      <c r="DC141" s="294">
        <f t="shared" si="608"/>
        <v>-131471901</v>
      </c>
      <c r="DD141" s="294">
        <f t="shared" si="608"/>
        <v>-143286183</v>
      </c>
      <c r="DE141" s="294">
        <f t="shared" si="608"/>
        <v>28293682</v>
      </c>
      <c r="DF141" s="294">
        <f t="shared" si="608"/>
        <v>31744348</v>
      </c>
      <c r="DG141" s="294">
        <f t="shared" si="608"/>
        <v>54298782</v>
      </c>
      <c r="DH141" s="294">
        <f t="shared" si="608"/>
        <v>17315766</v>
      </c>
      <c r="DI141" s="294">
        <f t="shared" ref="DI141:DY145" si="609">BC141-AQ141</f>
        <v>-6278606</v>
      </c>
      <c r="DJ141" s="294">
        <f t="shared" si="609"/>
        <v>11950972</v>
      </c>
      <c r="DK141" s="294">
        <f t="shared" si="609"/>
        <v>-10594418</v>
      </c>
      <c r="DL141" s="294">
        <f t="shared" si="609"/>
        <v>31021297</v>
      </c>
      <c r="DM141" s="294">
        <f t="shared" si="609"/>
        <v>135002579</v>
      </c>
      <c r="DN141" s="294">
        <f t="shared" si="609"/>
        <v>101921263</v>
      </c>
      <c r="DO141" s="294">
        <f t="shared" si="609"/>
        <v>163318638</v>
      </c>
      <c r="DP141" s="294">
        <f t="shared" si="609"/>
        <v>162256121</v>
      </c>
      <c r="DQ141" s="294">
        <f t="shared" si="609"/>
        <v>-39222153</v>
      </c>
      <c r="DR141" s="294">
        <f t="shared" si="609"/>
        <v>5851291</v>
      </c>
      <c r="DS141" s="294">
        <f t="shared" si="609"/>
        <v>-18077566</v>
      </c>
      <c r="DT141" s="294">
        <f t="shared" si="609"/>
        <v>-2963655</v>
      </c>
      <c r="DU141" s="294">
        <f t="shared" si="609"/>
        <v>58393405</v>
      </c>
      <c r="DV141" s="294">
        <f t="shared" si="609"/>
        <v>30124406</v>
      </c>
      <c r="DW141" s="294">
        <f t="shared" si="609"/>
        <v>30837861</v>
      </c>
      <c r="DX141" s="294">
        <f t="shared" si="609"/>
        <v>-81101</v>
      </c>
      <c r="DY141" s="294">
        <f t="shared" si="609"/>
        <v>-7851658</v>
      </c>
      <c r="DZ141" s="327"/>
      <c r="EA141" s="61">
        <f>'MONTHLY SUMMARIES'!D101</f>
        <v>140897126</v>
      </c>
    </row>
    <row r="142" spans="1:132" s="34" customFormat="1" x14ac:dyDescent="0.25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7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2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>
        <v>16742775</v>
      </c>
      <c r="BN142" s="287">
        <v>14902984</v>
      </c>
      <c r="BO142" s="287">
        <v>17834428</v>
      </c>
      <c r="BP142" s="287">
        <v>21367833</v>
      </c>
      <c r="BQ142" s="287">
        <v>22982262</v>
      </c>
      <c r="BR142" s="287">
        <v>17100995</v>
      </c>
      <c r="BS142" s="287">
        <v>12508865</v>
      </c>
      <c r="BT142" s="287"/>
      <c r="BU142" s="94">
        <f t="shared" si="605"/>
        <v>-499191.16000000015</v>
      </c>
      <c r="BV142" s="97">
        <f t="shared" si="605"/>
        <v>-587514.72999999858</v>
      </c>
      <c r="BW142" s="97">
        <f t="shared" si="605"/>
        <v>-166836.13000000082</v>
      </c>
      <c r="BX142" s="97">
        <f t="shared" si="605"/>
        <v>1262237.4900000002</v>
      </c>
      <c r="BY142" s="97">
        <f t="shared" si="605"/>
        <v>2090069.8000000007</v>
      </c>
      <c r="BZ142" s="97">
        <f t="shared" si="605"/>
        <v>2860348.2899999991</v>
      </c>
      <c r="CA142" s="97">
        <f t="shared" si="605"/>
        <v>1684739.2199999988</v>
      </c>
      <c r="CB142" s="97">
        <f t="shared" si="605"/>
        <v>-1392048</v>
      </c>
      <c r="CC142" s="97">
        <f t="shared" si="605"/>
        <v>4495883.3399999989</v>
      </c>
      <c r="CD142" s="97">
        <f t="shared" si="605"/>
        <v>-150314.83000000007</v>
      </c>
      <c r="CE142" s="97">
        <f t="shared" si="606"/>
        <v>-491769.16999999993</v>
      </c>
      <c r="CF142" s="97">
        <f t="shared" si="606"/>
        <v>128863.21000000089</v>
      </c>
      <c r="CG142" s="97">
        <f t="shared" si="606"/>
        <v>3829548.83</v>
      </c>
      <c r="CH142" s="97">
        <f t="shared" si="606"/>
        <v>1339312.5499999989</v>
      </c>
      <c r="CI142" s="97">
        <f t="shared" si="606"/>
        <v>773816.12000000104</v>
      </c>
      <c r="CJ142" s="97">
        <f t="shared" si="606"/>
        <v>1301847.9000000004</v>
      </c>
      <c r="CK142" s="97">
        <f t="shared" si="606"/>
        <v>1494475.4100000001</v>
      </c>
      <c r="CL142" s="97">
        <f t="shared" si="606"/>
        <v>1500720.75</v>
      </c>
      <c r="CM142" s="264">
        <f t="shared" si="606"/>
        <v>1286635.7100000009</v>
      </c>
      <c r="CN142" s="264">
        <f t="shared" si="606"/>
        <v>1724966</v>
      </c>
      <c r="CO142" s="264">
        <f t="shared" si="607"/>
        <v>21123147.710000001</v>
      </c>
      <c r="CP142" s="264">
        <f t="shared" si="607"/>
        <v>2259725.5299999993</v>
      </c>
      <c r="CQ142" s="294">
        <f t="shared" si="607"/>
        <v>422833</v>
      </c>
      <c r="CR142" s="294">
        <f t="shared" si="607"/>
        <v>-1955384</v>
      </c>
      <c r="CS142" s="294">
        <f t="shared" si="607"/>
        <v>-3381172.08</v>
      </c>
      <c r="CT142" s="294">
        <f t="shared" si="607"/>
        <v>-1112353.2699999996</v>
      </c>
      <c r="CU142" s="294">
        <f t="shared" si="607"/>
        <v>-477254.99000000022</v>
      </c>
      <c r="CV142" s="294">
        <f t="shared" si="607"/>
        <v>-49923.220000000671</v>
      </c>
      <c r="CW142" s="294">
        <f t="shared" si="607"/>
        <v>-2788948</v>
      </c>
      <c r="CX142" s="294">
        <f t="shared" si="607"/>
        <v>4187966</v>
      </c>
      <c r="CY142" s="294">
        <f t="shared" si="608"/>
        <v>1597928</v>
      </c>
      <c r="CZ142" s="294">
        <f t="shared" si="608"/>
        <v>2222397</v>
      </c>
      <c r="DA142" s="294">
        <f t="shared" si="608"/>
        <v>-32615049</v>
      </c>
      <c r="DB142" s="294">
        <f t="shared" si="608"/>
        <v>-7672915</v>
      </c>
      <c r="DC142" s="294">
        <f t="shared" si="608"/>
        <v>-8995356</v>
      </c>
      <c r="DD142" s="294">
        <f t="shared" si="608"/>
        <v>-6574326</v>
      </c>
      <c r="DE142" s="294">
        <f t="shared" si="608"/>
        <v>6886634</v>
      </c>
      <c r="DF142" s="294">
        <f t="shared" si="608"/>
        <v>4496710</v>
      </c>
      <c r="DG142" s="294">
        <f t="shared" si="608"/>
        <v>8581753</v>
      </c>
      <c r="DH142" s="294">
        <f t="shared" si="608"/>
        <v>4471544</v>
      </c>
      <c r="DI142" s="294">
        <f t="shared" si="609"/>
        <v>3135805</v>
      </c>
      <c r="DJ142" s="294">
        <f t="shared" si="609"/>
        <v>4814131</v>
      </c>
      <c r="DK142" s="294">
        <f t="shared" si="609"/>
        <v>2033749</v>
      </c>
      <c r="DL142" s="294">
        <f t="shared" si="609"/>
        <v>4563692</v>
      </c>
      <c r="DM142" s="294">
        <f t="shared" si="609"/>
        <v>12136336</v>
      </c>
      <c r="DN142" s="294">
        <f t="shared" si="609"/>
        <v>8652022</v>
      </c>
      <c r="DO142" s="294">
        <f t="shared" si="609"/>
        <v>13526701</v>
      </c>
      <c r="DP142" s="294">
        <f t="shared" si="609"/>
        <v>13778488</v>
      </c>
      <c r="DQ142" s="294">
        <f t="shared" si="609"/>
        <v>-2726596</v>
      </c>
      <c r="DR142" s="294">
        <f t="shared" si="609"/>
        <v>2356517</v>
      </c>
      <c r="DS142" s="294">
        <f t="shared" si="609"/>
        <v>-3047045</v>
      </c>
      <c r="DT142" s="294">
        <f t="shared" si="609"/>
        <v>-1238477</v>
      </c>
      <c r="DU142" s="294">
        <f t="shared" si="609"/>
        <v>3822686</v>
      </c>
      <c r="DV142" s="294">
        <f t="shared" si="609"/>
        <v>-2941616</v>
      </c>
      <c r="DW142" s="294">
        <f t="shared" si="609"/>
        <v>5661777</v>
      </c>
      <c r="DX142" s="294">
        <f t="shared" si="609"/>
        <v>-219490</v>
      </c>
      <c r="DY142" s="294">
        <f t="shared" si="609"/>
        <v>-537742</v>
      </c>
      <c r="DZ142" s="327"/>
      <c r="EA142" s="61">
        <f>'MONTHLY SUMMARIES'!D102</f>
        <v>12508865</v>
      </c>
    </row>
    <row r="143" spans="1:132" s="34" customFormat="1" x14ac:dyDescent="0.25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7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2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>
        <v>49466898</v>
      </c>
      <c r="BN143" s="287">
        <v>40703614</v>
      </c>
      <c r="BO143" s="287">
        <v>48835415</v>
      </c>
      <c r="BP143" s="287">
        <v>53684770</v>
      </c>
      <c r="BQ143" s="287">
        <v>53445198</v>
      </c>
      <c r="BR143" s="287">
        <v>49222159</v>
      </c>
      <c r="BS143" s="287">
        <v>38499474</v>
      </c>
      <c r="BT143" s="287"/>
      <c r="BU143" s="94">
        <f t="shared" si="605"/>
        <v>1197728.7800000012</v>
      </c>
      <c r="BV143" s="97">
        <f t="shared" si="605"/>
        <v>-6202359.7100000009</v>
      </c>
      <c r="BW143" s="97">
        <f t="shared" si="605"/>
        <v>-5425646.6399999969</v>
      </c>
      <c r="BX143" s="97">
        <f t="shared" si="605"/>
        <v>1096287.9699999988</v>
      </c>
      <c r="BY143" s="97">
        <f t="shared" si="605"/>
        <v>806036.84999999776</v>
      </c>
      <c r="BZ143" s="97">
        <f t="shared" si="605"/>
        <v>-1838885.3999999985</v>
      </c>
      <c r="CA143" s="97">
        <f t="shared" si="605"/>
        <v>2037770.200000003</v>
      </c>
      <c r="CB143" s="97">
        <f t="shared" si="605"/>
        <v>-2765822.7800000012</v>
      </c>
      <c r="CC143" s="97">
        <f t="shared" si="605"/>
        <v>11195097.379999999</v>
      </c>
      <c r="CD143" s="97">
        <f t="shared" si="605"/>
        <v>-2402695.9400000013</v>
      </c>
      <c r="CE143" s="97">
        <f t="shared" si="606"/>
        <v>-7716743.5300000012</v>
      </c>
      <c r="CF143" s="97">
        <f t="shared" si="606"/>
        <v>-1718666.7100000009</v>
      </c>
      <c r="CG143" s="97">
        <f t="shared" si="606"/>
        <v>7156396.6699999943</v>
      </c>
      <c r="CH143" s="97">
        <f t="shared" si="606"/>
        <v>6360925.700000003</v>
      </c>
      <c r="CI143" s="97">
        <f t="shared" si="606"/>
        <v>2093102.1099999957</v>
      </c>
      <c r="CJ143" s="97">
        <f t="shared" si="606"/>
        <v>3301272.620000001</v>
      </c>
      <c r="CK143" s="97">
        <f t="shared" si="606"/>
        <v>3255514.870000001</v>
      </c>
      <c r="CL143" s="97">
        <f t="shared" si="606"/>
        <v>6316232.4600000009</v>
      </c>
      <c r="CM143" s="264">
        <f t="shared" si="606"/>
        <v>1577893.3900000006</v>
      </c>
      <c r="CN143" s="264">
        <f t="shared" si="606"/>
        <v>4191111</v>
      </c>
      <c r="CO143" s="264">
        <f t="shared" si="607"/>
        <v>-2398520.6099999994</v>
      </c>
      <c r="CP143" s="264">
        <f t="shared" si="607"/>
        <v>4847777.6900000013</v>
      </c>
      <c r="CQ143" s="294">
        <f t="shared" si="607"/>
        <v>5624961</v>
      </c>
      <c r="CR143" s="294">
        <f t="shared" si="607"/>
        <v>10120820</v>
      </c>
      <c r="CS143" s="294">
        <f t="shared" si="607"/>
        <v>4940638.5600000024</v>
      </c>
      <c r="CT143" s="294">
        <f t="shared" si="607"/>
        <v>5186703.3299999982</v>
      </c>
      <c r="CU143" s="294">
        <f t="shared" si="607"/>
        <v>2195101.950000003</v>
      </c>
      <c r="CV143" s="294">
        <f t="shared" si="607"/>
        <v>3515060.3900000006</v>
      </c>
      <c r="CW143" s="294">
        <f t="shared" si="607"/>
        <v>727604</v>
      </c>
      <c r="CX143" s="294">
        <f t="shared" si="607"/>
        <v>4432755.5099999979</v>
      </c>
      <c r="CY143" s="294">
        <f t="shared" si="608"/>
        <v>5321589</v>
      </c>
      <c r="CZ143" s="294">
        <f t="shared" si="608"/>
        <v>4290992</v>
      </c>
      <c r="DA143" s="294">
        <f t="shared" si="608"/>
        <v>-30743257</v>
      </c>
      <c r="DB143" s="294">
        <f t="shared" si="608"/>
        <v>-22235279</v>
      </c>
      <c r="DC143" s="294">
        <f t="shared" si="608"/>
        <v>-29312265</v>
      </c>
      <c r="DD143" s="294">
        <f t="shared" si="608"/>
        <v>-35995846</v>
      </c>
      <c r="DE143" s="294">
        <f t="shared" si="608"/>
        <v>9690343</v>
      </c>
      <c r="DF143" s="294">
        <f t="shared" si="608"/>
        <v>7798939</v>
      </c>
      <c r="DG143" s="294">
        <f t="shared" si="608"/>
        <v>14283758</v>
      </c>
      <c r="DH143" s="294">
        <f t="shared" si="608"/>
        <v>7327010</v>
      </c>
      <c r="DI143" s="294">
        <f t="shared" si="609"/>
        <v>-145210</v>
      </c>
      <c r="DJ143" s="294">
        <f t="shared" si="609"/>
        <v>2577378</v>
      </c>
      <c r="DK143" s="294">
        <f t="shared" si="609"/>
        <v>2262999</v>
      </c>
      <c r="DL143" s="294">
        <f t="shared" si="609"/>
        <v>6356955</v>
      </c>
      <c r="DM143" s="294">
        <f t="shared" si="609"/>
        <v>36009326</v>
      </c>
      <c r="DN143" s="294">
        <f t="shared" si="609"/>
        <v>26442226</v>
      </c>
      <c r="DO143" s="294">
        <f t="shared" si="609"/>
        <v>42802001</v>
      </c>
      <c r="DP143" s="294">
        <f t="shared" si="609"/>
        <v>40946527</v>
      </c>
      <c r="DQ143" s="294">
        <f t="shared" si="609"/>
        <v>-12082162</v>
      </c>
      <c r="DR143" s="294">
        <f t="shared" si="609"/>
        <v>4618787</v>
      </c>
      <c r="DS143" s="294">
        <f t="shared" si="609"/>
        <v>-793862</v>
      </c>
      <c r="DT143" s="294">
        <f t="shared" si="609"/>
        <v>-1592030</v>
      </c>
      <c r="DU143" s="294">
        <f t="shared" si="609"/>
        <v>12139386</v>
      </c>
      <c r="DV143" s="294">
        <f t="shared" si="609"/>
        <v>5076292</v>
      </c>
      <c r="DW143" s="294">
        <f t="shared" si="609"/>
        <v>7331416</v>
      </c>
      <c r="DX143" s="294">
        <f t="shared" si="609"/>
        <v>3108377</v>
      </c>
      <c r="DY143" s="294">
        <f t="shared" si="609"/>
        <v>-1319375</v>
      </c>
      <c r="DZ143" s="327"/>
      <c r="EA143" s="61">
        <f>'MONTHLY SUMMARIES'!D103</f>
        <v>38499474</v>
      </c>
    </row>
    <row r="144" spans="1:132" s="34" customFormat="1" x14ac:dyDescent="0.25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7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2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>
        <v>39500133</v>
      </c>
      <c r="BN144" s="287">
        <v>32753855</v>
      </c>
      <c r="BO144" s="287">
        <v>37776314</v>
      </c>
      <c r="BP144" s="287">
        <v>42304168</v>
      </c>
      <c r="BQ144" s="287">
        <v>44734907</v>
      </c>
      <c r="BR144" s="287">
        <v>42380349</v>
      </c>
      <c r="BS144" s="287">
        <v>33937754</v>
      </c>
      <c r="BT144" s="287"/>
      <c r="BU144" s="94">
        <f t="shared" si="605"/>
        <v>1632392.3899999969</v>
      </c>
      <c r="BV144" s="97">
        <f t="shared" si="605"/>
        <v>-7127008.6100000031</v>
      </c>
      <c r="BW144" s="97">
        <f t="shared" si="605"/>
        <v>-4745543.0999999978</v>
      </c>
      <c r="BX144" s="97">
        <f t="shared" si="605"/>
        <v>1496247.5</v>
      </c>
      <c r="BY144" s="97">
        <f t="shared" si="605"/>
        <v>-326733.84999999776</v>
      </c>
      <c r="BZ144" s="97">
        <f t="shared" si="605"/>
        <v>-1270925.7700000033</v>
      </c>
      <c r="CA144" s="97">
        <f t="shared" si="605"/>
        <v>3918794.1699999981</v>
      </c>
      <c r="CB144" s="97">
        <f t="shared" si="605"/>
        <v>-2840902.5</v>
      </c>
      <c r="CC144" s="97">
        <f t="shared" si="605"/>
        <v>11489698.989999998</v>
      </c>
      <c r="CD144" s="97">
        <f t="shared" si="605"/>
        <v>-1750365.0899999999</v>
      </c>
      <c r="CE144" s="97">
        <f t="shared" si="606"/>
        <v>-8318348.299999997</v>
      </c>
      <c r="CF144" s="97">
        <f t="shared" si="606"/>
        <v>-2180495.5700000003</v>
      </c>
      <c r="CG144" s="97">
        <f t="shared" si="606"/>
        <v>6262546.2100000009</v>
      </c>
      <c r="CH144" s="97">
        <f t="shared" si="606"/>
        <v>6552398.4800000004</v>
      </c>
      <c r="CI144" s="97">
        <f t="shared" si="606"/>
        <v>2560607.1400000006</v>
      </c>
      <c r="CJ144" s="97">
        <f t="shared" si="606"/>
        <v>3134861.16</v>
      </c>
      <c r="CK144" s="97">
        <f t="shared" si="606"/>
        <v>2866399.3999999985</v>
      </c>
      <c r="CL144" s="97">
        <f t="shared" si="606"/>
        <v>7097034.3500000015</v>
      </c>
      <c r="CM144" s="264">
        <f t="shared" si="606"/>
        <v>-1146064.799999997</v>
      </c>
      <c r="CN144" s="264">
        <f t="shared" si="606"/>
        <v>-3553</v>
      </c>
      <c r="CO144" s="264">
        <f t="shared" si="607"/>
        <v>-2591381.799999997</v>
      </c>
      <c r="CP144" s="264">
        <f t="shared" si="607"/>
        <v>4608285.3900000006</v>
      </c>
      <c r="CQ144" s="294">
        <f t="shared" si="607"/>
        <v>4138702</v>
      </c>
      <c r="CR144" s="294">
        <f t="shared" si="607"/>
        <v>9066107</v>
      </c>
      <c r="CS144" s="294">
        <f t="shared" si="607"/>
        <v>3458459.1700000018</v>
      </c>
      <c r="CT144" s="294">
        <f t="shared" si="607"/>
        <v>3736556.2100000009</v>
      </c>
      <c r="CU144" s="294">
        <f t="shared" si="607"/>
        <v>-379458.30000000075</v>
      </c>
      <c r="CV144" s="294">
        <f t="shared" si="607"/>
        <v>459396.01000000164</v>
      </c>
      <c r="CW144" s="294">
        <f t="shared" si="607"/>
        <v>-752331</v>
      </c>
      <c r="CX144" s="294">
        <f t="shared" si="607"/>
        <v>-290826.78000000119</v>
      </c>
      <c r="CY144" s="294">
        <f t="shared" si="608"/>
        <v>4944899</v>
      </c>
      <c r="CZ144" s="294">
        <f t="shared" si="608"/>
        <v>9714841</v>
      </c>
      <c r="DA144" s="294">
        <f t="shared" si="608"/>
        <v>-29182050</v>
      </c>
      <c r="DB144" s="294">
        <f t="shared" si="608"/>
        <v>-22759475</v>
      </c>
      <c r="DC144" s="294">
        <f t="shared" si="608"/>
        <v>-25709041</v>
      </c>
      <c r="DD144" s="294">
        <f t="shared" si="608"/>
        <v>-32701486</v>
      </c>
      <c r="DE144" s="294">
        <f t="shared" si="608"/>
        <v>1695781</v>
      </c>
      <c r="DF144" s="294">
        <f t="shared" si="608"/>
        <v>1171715</v>
      </c>
      <c r="DG144" s="294">
        <f t="shared" si="608"/>
        <v>7658868</v>
      </c>
      <c r="DH144" s="294">
        <f t="shared" si="608"/>
        <v>4137177</v>
      </c>
      <c r="DI144" s="294">
        <f t="shared" si="609"/>
        <v>-1808662</v>
      </c>
      <c r="DJ144" s="294">
        <f t="shared" si="609"/>
        <v>2408165</v>
      </c>
      <c r="DK144" s="294">
        <f t="shared" si="609"/>
        <v>-483536</v>
      </c>
      <c r="DL144" s="294">
        <f t="shared" si="609"/>
        <v>-708626</v>
      </c>
      <c r="DM144" s="294">
        <f t="shared" si="609"/>
        <v>30736693</v>
      </c>
      <c r="DN144" s="294">
        <f t="shared" si="609"/>
        <v>23709738</v>
      </c>
      <c r="DO144" s="294">
        <f t="shared" si="609"/>
        <v>37501883</v>
      </c>
      <c r="DP144" s="294">
        <f t="shared" si="609"/>
        <v>35885924</v>
      </c>
      <c r="DQ144" s="294">
        <f t="shared" si="609"/>
        <v>-3344146</v>
      </c>
      <c r="DR144" s="294">
        <f t="shared" si="609"/>
        <v>7467622</v>
      </c>
      <c r="DS144" s="294">
        <f t="shared" si="609"/>
        <v>378781</v>
      </c>
      <c r="DT144" s="294">
        <f t="shared" si="609"/>
        <v>-2160652</v>
      </c>
      <c r="DU144" s="294">
        <f t="shared" si="609"/>
        <v>5648078</v>
      </c>
      <c r="DV144" s="294">
        <f t="shared" si="609"/>
        <v>-51079</v>
      </c>
      <c r="DW144" s="294">
        <f t="shared" si="609"/>
        <v>4840816</v>
      </c>
      <c r="DX144" s="294">
        <f t="shared" si="609"/>
        <v>2486258</v>
      </c>
      <c r="DY144" s="294">
        <f t="shared" si="609"/>
        <v>-1604300</v>
      </c>
      <c r="DZ144" s="327"/>
      <c r="EA144" s="61">
        <f>'MONTHLY SUMMARIES'!D104</f>
        <v>33937754</v>
      </c>
    </row>
    <row r="145" spans="1:132" s="34" customFormat="1" x14ac:dyDescent="0.25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7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2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>
        <v>64672403</v>
      </c>
      <c r="BN145" s="287">
        <v>52145479</v>
      </c>
      <c r="BO145" s="287">
        <v>67468085</v>
      </c>
      <c r="BP145" s="287">
        <v>67095286</v>
      </c>
      <c r="BQ145" s="287">
        <v>72218727</v>
      </c>
      <c r="BR145" s="287">
        <v>66782048</v>
      </c>
      <c r="BS145" s="287">
        <v>55118264</v>
      </c>
      <c r="BT145" s="287"/>
      <c r="BU145" s="94">
        <f t="shared" si="605"/>
        <v>5023590.4599999934</v>
      </c>
      <c r="BV145" s="97">
        <f t="shared" si="605"/>
        <v>-6095494.2100000009</v>
      </c>
      <c r="BW145" s="97">
        <f t="shared" si="605"/>
        <v>-8731059.7600000054</v>
      </c>
      <c r="BX145" s="97">
        <f t="shared" si="605"/>
        <v>2501587.3999999985</v>
      </c>
      <c r="BY145" s="97">
        <f t="shared" si="605"/>
        <v>528410.71000000089</v>
      </c>
      <c r="BZ145" s="97">
        <f t="shared" si="605"/>
        <v>-1452428.4600000009</v>
      </c>
      <c r="CA145" s="97">
        <f t="shared" si="605"/>
        <v>5185155.2400000021</v>
      </c>
      <c r="CB145" s="97">
        <f t="shared" si="605"/>
        <v>-5965713.8599999994</v>
      </c>
      <c r="CC145" s="97">
        <f t="shared" si="605"/>
        <v>13617807.550000004</v>
      </c>
      <c r="CD145" s="97">
        <f t="shared" si="605"/>
        <v>131513.78999999911</v>
      </c>
      <c r="CE145" s="97">
        <f t="shared" si="606"/>
        <v>-10449932.829999998</v>
      </c>
      <c r="CF145" s="97">
        <f t="shared" si="606"/>
        <v>-852772.8900000006</v>
      </c>
      <c r="CG145" s="97">
        <f t="shared" si="606"/>
        <v>11725130.440000005</v>
      </c>
      <c r="CH145" s="97">
        <f t="shared" si="606"/>
        <v>9700391.9299999997</v>
      </c>
      <c r="CI145" s="97">
        <f t="shared" si="606"/>
        <v>4041155.5100000054</v>
      </c>
      <c r="CJ145" s="97">
        <f t="shared" si="606"/>
        <v>5895815.1799999997</v>
      </c>
      <c r="CK145" s="97">
        <f t="shared" si="606"/>
        <v>-386110.42000000179</v>
      </c>
      <c r="CL145" s="97">
        <f t="shared" si="606"/>
        <v>9504834.7700000033</v>
      </c>
      <c r="CM145" s="264">
        <f t="shared" si="606"/>
        <v>-1776503.2100000009</v>
      </c>
      <c r="CN145" s="264">
        <f t="shared" si="606"/>
        <v>-1938225</v>
      </c>
      <c r="CO145" s="264">
        <f t="shared" si="607"/>
        <v>2514883.7899999991</v>
      </c>
      <c r="CP145" s="264">
        <f t="shared" si="607"/>
        <v>4656869.4399999976</v>
      </c>
      <c r="CQ145" s="294">
        <f t="shared" si="607"/>
        <v>3433726</v>
      </c>
      <c r="CR145" s="294">
        <f t="shared" si="607"/>
        <v>11381019</v>
      </c>
      <c r="CS145" s="294">
        <f t="shared" si="607"/>
        <v>1452014.3999999985</v>
      </c>
      <c r="CT145" s="294">
        <f t="shared" si="607"/>
        <v>5891189.9200000018</v>
      </c>
      <c r="CU145" s="294">
        <f t="shared" si="607"/>
        <v>-609175.45000000298</v>
      </c>
      <c r="CV145" s="294">
        <f t="shared" si="607"/>
        <v>153250.32999999821</v>
      </c>
      <c r="CW145" s="294">
        <f t="shared" si="607"/>
        <v>-601852</v>
      </c>
      <c r="CX145" s="294">
        <f t="shared" si="607"/>
        <v>895966.61999999732</v>
      </c>
      <c r="CY145" s="294">
        <f t="shared" si="608"/>
        <v>1484318</v>
      </c>
      <c r="CZ145" s="294">
        <f t="shared" si="608"/>
        <v>16642471</v>
      </c>
      <c r="DA145" s="294">
        <f t="shared" si="608"/>
        <v>-54243256</v>
      </c>
      <c r="DB145" s="294">
        <f t="shared" si="608"/>
        <v>-38843618</v>
      </c>
      <c r="DC145" s="294">
        <f t="shared" si="608"/>
        <v>-41518605</v>
      </c>
      <c r="DD145" s="294">
        <f t="shared" si="608"/>
        <v>-52169708</v>
      </c>
      <c r="DE145" s="294">
        <f t="shared" si="608"/>
        <v>2407352</v>
      </c>
      <c r="DF145" s="294">
        <f t="shared" si="608"/>
        <v>-2761833</v>
      </c>
      <c r="DG145" s="294">
        <f t="shared" si="608"/>
        <v>3172052</v>
      </c>
      <c r="DH145" s="294">
        <f t="shared" si="608"/>
        <v>5251214</v>
      </c>
      <c r="DI145" s="294">
        <f t="shared" si="609"/>
        <v>-2560959</v>
      </c>
      <c r="DJ145" s="294">
        <f t="shared" si="609"/>
        <v>3462307</v>
      </c>
      <c r="DK145" s="294">
        <f t="shared" si="609"/>
        <v>12178414</v>
      </c>
      <c r="DL145" s="294">
        <f t="shared" si="609"/>
        <v>3448983</v>
      </c>
      <c r="DM145" s="294">
        <f t="shared" si="609"/>
        <v>52633520</v>
      </c>
      <c r="DN145" s="294">
        <f t="shared" si="609"/>
        <v>39847875</v>
      </c>
      <c r="DO145" s="294">
        <f t="shared" si="609"/>
        <v>61938610</v>
      </c>
      <c r="DP145" s="294">
        <f t="shared" si="609"/>
        <v>51530344</v>
      </c>
      <c r="DQ145" s="294">
        <f t="shared" si="609"/>
        <v>-8390004</v>
      </c>
      <c r="DR145" s="294">
        <f t="shared" si="609"/>
        <v>13130251</v>
      </c>
      <c r="DS145" s="294">
        <f t="shared" si="609"/>
        <v>11315487</v>
      </c>
      <c r="DT145" s="294">
        <f t="shared" si="609"/>
        <v>-2678341</v>
      </c>
      <c r="DU145" s="294">
        <f t="shared" si="609"/>
        <v>17870892</v>
      </c>
      <c r="DV145" s="294">
        <f t="shared" si="609"/>
        <v>1177264</v>
      </c>
      <c r="DW145" s="294">
        <f t="shared" si="609"/>
        <v>4147168</v>
      </c>
      <c r="DX145" s="294">
        <f t="shared" si="609"/>
        <v>-1289511</v>
      </c>
      <c r="DY145" s="294">
        <f t="shared" si="609"/>
        <v>-1972214</v>
      </c>
      <c r="DZ145" s="327"/>
      <c r="EA145" s="61">
        <f>'MONTHLY SUMMARIES'!D105</f>
        <v>55118264</v>
      </c>
    </row>
    <row r="146" spans="1:132" s="127" customFormat="1" x14ac:dyDescent="0.25">
      <c r="A146" s="144"/>
      <c r="B146" s="35" t="s">
        <v>148</v>
      </c>
      <c r="C146" s="128">
        <f>SUM(C141:C145)</f>
        <v>263816273.75</v>
      </c>
      <c r="D146" s="129">
        <f t="shared" ref="D146:X146" si="610">SUM(D141:D145)</f>
        <v>256548632.56999999</v>
      </c>
      <c r="E146" s="129">
        <f t="shared" si="610"/>
        <v>257575399.62</v>
      </c>
      <c r="F146" s="130">
        <f t="shared" si="610"/>
        <v>202823383.29999998</v>
      </c>
      <c r="G146" s="129">
        <f t="shared" si="610"/>
        <v>249230008.84</v>
      </c>
      <c r="H146" s="129">
        <f t="shared" si="610"/>
        <v>292352661.68000001</v>
      </c>
      <c r="I146" s="129">
        <f t="shared" si="610"/>
        <v>277454446.13999999</v>
      </c>
      <c r="J146" s="129">
        <f t="shared" si="610"/>
        <v>264414814.37</v>
      </c>
      <c r="K146" s="129">
        <f t="shared" si="610"/>
        <v>201769614.16999999</v>
      </c>
      <c r="L146" s="131">
        <f t="shared" si="610"/>
        <v>246194002.31999999</v>
      </c>
      <c r="M146" s="129">
        <f t="shared" si="610"/>
        <v>293775176.65999997</v>
      </c>
      <c r="N146" s="129">
        <f t="shared" si="610"/>
        <v>271248573.81999999</v>
      </c>
      <c r="O146" s="129">
        <f t="shared" si="610"/>
        <v>278475579.79000002</v>
      </c>
      <c r="P146" s="129">
        <f t="shared" si="610"/>
        <v>235273270.11000001</v>
      </c>
      <c r="Q146" s="129">
        <f t="shared" si="610"/>
        <v>251898384.03999999</v>
      </c>
      <c r="R146" s="129">
        <f t="shared" si="610"/>
        <v>234761875.54000002</v>
      </c>
      <c r="S146" s="129">
        <f t="shared" si="610"/>
        <v>280069851.76999998</v>
      </c>
      <c r="T146" s="129">
        <f t="shared" si="610"/>
        <v>311555443.5</v>
      </c>
      <c r="U146" s="129">
        <f t="shared" si="610"/>
        <v>311217367.32999998</v>
      </c>
      <c r="V146" s="129">
        <f t="shared" si="610"/>
        <v>257374447</v>
      </c>
      <c r="W146" s="129">
        <f t="shared" si="610"/>
        <v>311217367.32999998</v>
      </c>
      <c r="X146" s="131">
        <f t="shared" si="610"/>
        <v>238758524.81999999</v>
      </c>
      <c r="Y146" s="129">
        <v>258535819</v>
      </c>
      <c r="Z146" s="231">
        <v>267088790</v>
      </c>
      <c r="AA146" s="129">
        <f t="shared" ref="AA146" si="611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58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1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>
        <v>335902309</v>
      </c>
      <c r="BN146" s="286">
        <v>288306175</v>
      </c>
      <c r="BO146" s="286">
        <v>368927824</v>
      </c>
      <c r="BP146" s="286">
        <v>423244797</v>
      </c>
      <c r="BQ146" s="286">
        <v>408040770</v>
      </c>
      <c r="BR146" s="286">
        <v>359226265</v>
      </c>
      <c r="BS146" s="286">
        <v>280961483</v>
      </c>
      <c r="BT146" s="286"/>
      <c r="BU146" s="128">
        <f t="shared" si="525"/>
        <v>14659306.040000014</v>
      </c>
      <c r="BV146" s="132">
        <f t="shared" ref="BV146:BX146" si="612">SUM(BV141:BV145)</f>
        <v>-21275362.460000008</v>
      </c>
      <c r="BW146" s="132">
        <f t="shared" si="612"/>
        <v>-5677015.5800000038</v>
      </c>
      <c r="BX146" s="132">
        <f t="shared" si="612"/>
        <v>31938492.239999995</v>
      </c>
      <c r="BY146" s="132">
        <f t="shared" ref="BY146:BZ146" si="613">SUM(BY141:BY145)</f>
        <v>30839842.930000003</v>
      </c>
      <c r="BZ146" s="132">
        <f t="shared" si="613"/>
        <v>19202781.819999993</v>
      </c>
      <c r="CA146" s="132">
        <f t="shared" ref="CA146:CB146" si="614">SUM(CA141:CA145)</f>
        <v>33762921.189999983</v>
      </c>
      <c r="CB146" s="132">
        <f t="shared" si="614"/>
        <v>-7040367.3700000048</v>
      </c>
      <c r="CC146" s="132">
        <f t="shared" ref="CC146:CD146" si="615">SUM(CC141:CC145)</f>
        <v>109447753.16</v>
      </c>
      <c r="CD146" s="132">
        <f t="shared" si="615"/>
        <v>-7435477.4999999944</v>
      </c>
      <c r="CE146" s="132">
        <f t="shared" ref="CE146:CF146" si="616">SUM(CE141:CE145)</f>
        <v>-35239357.660000011</v>
      </c>
      <c r="CF146" s="132">
        <f t="shared" si="616"/>
        <v>-4159783.8200000152</v>
      </c>
      <c r="CG146" s="132">
        <f t="shared" ref="CG146:CH146" si="617">SUM(CG141:CG145)</f>
        <v>61742021.149999999</v>
      </c>
      <c r="CH146" s="132">
        <f t="shared" si="617"/>
        <v>31720581.619999997</v>
      </c>
      <c r="CI146" s="132">
        <f t="shared" ref="CI146:CJ146" si="618">SUM(CI141:CI145)</f>
        <v>8754079.4300000146</v>
      </c>
      <c r="CJ146" s="132">
        <f t="shared" si="618"/>
        <v>18569505.140000001</v>
      </c>
      <c r="CK146" s="132">
        <f t="shared" ref="CK146:CL146" si="619">SUM(CK141:CK145)</f>
        <v>14845945.229999997</v>
      </c>
      <c r="CL146" s="132">
        <f t="shared" si="619"/>
        <v>19733270.330000006</v>
      </c>
      <c r="CM146" s="265">
        <f t="shared" ref="CM146:CN146" si="620">SUM(CM141:CM145)</f>
        <v>3149739.6700000167</v>
      </c>
      <c r="CN146" s="265">
        <f t="shared" si="620"/>
        <v>21944680</v>
      </c>
      <c r="CO146" s="265">
        <f t="shared" ref="CO146:CQ146" si="621">SUM(CO141:CO145)</f>
        <v>-19389841.329999983</v>
      </c>
      <c r="CP146" s="265">
        <f t="shared" si="621"/>
        <v>21117410.179999992</v>
      </c>
      <c r="CQ146" s="295">
        <f t="shared" si="621"/>
        <v>31765955</v>
      </c>
      <c r="CR146" s="295">
        <f t="shared" ref="CR146:CS146" si="622">SUM(CR141:CR145)</f>
        <v>56485949</v>
      </c>
      <c r="CS146" s="295">
        <f t="shared" si="622"/>
        <v>16168691.059999993</v>
      </c>
      <c r="CT146" s="295">
        <f t="shared" ref="CT146:CU146" si="623">SUM(CT141:CT145)</f>
        <v>21878987.270000014</v>
      </c>
      <c r="CU146" s="295">
        <f t="shared" si="623"/>
        <v>-2521162.4700000081</v>
      </c>
      <c r="CV146" s="295">
        <f t="shared" ref="CV146" si="624">SUM(CV141:CV145)</f>
        <v>7105238.3200000022</v>
      </c>
      <c r="CW146" s="295">
        <f t="shared" ref="CW146" si="625">SUM(CW141:CW145)</f>
        <v>-16204788</v>
      </c>
      <c r="CX146" s="295">
        <f t="shared" ref="CX146" si="626">SUM(CX141:CX145)</f>
        <v>33357863.169999987</v>
      </c>
      <c r="CY146" s="295">
        <f t="shared" ref="CY146" si="627">SUM(CY141:CY145)</f>
        <v>35457417</v>
      </c>
      <c r="CZ146" s="295">
        <f t="shared" ref="CZ146" si="628">SUM(CZ141:CZ145)</f>
        <v>31220304</v>
      </c>
      <c r="DA146" s="295">
        <f t="shared" ref="DA146" si="629">SUM(DA141:DA145)</f>
        <v>-264099208</v>
      </c>
      <c r="DB146" s="295">
        <f t="shared" ref="DB146" si="630">SUM(DB141:DB145)</f>
        <v>-174181414</v>
      </c>
      <c r="DC146" s="295">
        <f t="shared" ref="DC146" si="631">SUM(DC141:DC145)</f>
        <v>-237007168</v>
      </c>
      <c r="DD146" s="295">
        <f t="shared" ref="DD146" si="632">SUM(DD141:DD145)</f>
        <v>-270727549</v>
      </c>
      <c r="DE146" s="295">
        <f t="shared" ref="DE146" si="633">SUM(DE141:DE145)</f>
        <v>48973792</v>
      </c>
      <c r="DF146" s="295">
        <f t="shared" ref="DF146" si="634">SUM(DF141:DF145)</f>
        <v>42449879</v>
      </c>
      <c r="DG146" s="295">
        <f t="shared" ref="DG146" si="635">SUM(DG141:DG145)</f>
        <v>87995213</v>
      </c>
      <c r="DH146" s="295">
        <f t="shared" ref="DH146" si="636">SUM(DH141:DH145)</f>
        <v>38502711</v>
      </c>
      <c r="DI146" s="295">
        <f t="shared" ref="DI146" si="637">SUM(DI141:DI145)</f>
        <v>-7657632</v>
      </c>
      <c r="DJ146" s="295">
        <f t="shared" ref="DJ146" si="638">SUM(DJ141:DJ145)</f>
        <v>25212953</v>
      </c>
      <c r="DK146" s="295">
        <f t="shared" ref="DK146:DL146" si="639">SUM(DK141:DK145)</f>
        <v>5397208</v>
      </c>
      <c r="DL146" s="295">
        <f t="shared" si="639"/>
        <v>44682301</v>
      </c>
      <c r="DM146" s="295">
        <f t="shared" ref="DM146:DN146" si="640">SUM(DM141:DM145)</f>
        <v>266518454</v>
      </c>
      <c r="DN146" s="295">
        <f t="shared" si="640"/>
        <v>200573124</v>
      </c>
      <c r="DO146" s="295">
        <f t="shared" ref="DO146:DP146" si="641">SUM(DO141:DO145)</f>
        <v>319087833</v>
      </c>
      <c r="DP146" s="295">
        <f t="shared" si="641"/>
        <v>304397404</v>
      </c>
      <c r="DQ146" s="295">
        <f t="shared" ref="DQ146" si="642">SUM(DQ141:DQ145)</f>
        <v>-65765061</v>
      </c>
      <c r="DR146" s="295">
        <f t="shared" ref="DR146:DS146" si="643">SUM(DR141:DR145)</f>
        <v>33424468</v>
      </c>
      <c r="DS146" s="295">
        <f t="shared" si="643"/>
        <v>-10224205</v>
      </c>
      <c r="DT146" s="295">
        <f t="shared" ref="DT146" si="644">SUM(DT141:DT145)</f>
        <v>-10633155</v>
      </c>
      <c r="DU146" s="295">
        <f t="shared" ref="DU146:DV146" si="645">SUM(DU141:DU145)</f>
        <v>97874447</v>
      </c>
      <c r="DV146" s="295">
        <f t="shared" si="645"/>
        <v>33385267</v>
      </c>
      <c r="DW146" s="295">
        <f t="shared" ref="DW146" si="646">SUM(DW141:DW145)</f>
        <v>52819038</v>
      </c>
      <c r="DX146" s="295">
        <f t="shared" ref="DX146:DY146" si="647">SUM(DX141:DX145)</f>
        <v>4004533</v>
      </c>
      <c r="DY146" s="295">
        <f t="shared" si="647"/>
        <v>-13285289</v>
      </c>
      <c r="DZ146" s="328"/>
      <c r="EA146" s="41">
        <f t="shared" si="559"/>
        <v>280961483</v>
      </c>
      <c r="EB146" s="34"/>
    </row>
    <row r="147" spans="1:132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4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325"/>
      <c r="EA147" s="87"/>
      <c r="EB147" s="34"/>
    </row>
    <row r="148" spans="1:132" s="56" customFormat="1" x14ac:dyDescent="0.25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59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3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>
        <v>1029353</v>
      </c>
      <c r="BN148" s="288">
        <v>919936</v>
      </c>
      <c r="BO148" s="288">
        <v>1054948</v>
      </c>
      <c r="BP148" s="288">
        <v>1012648</v>
      </c>
      <c r="BQ148" s="288">
        <v>1001548</v>
      </c>
      <c r="BR148" s="288">
        <v>1060858</v>
      </c>
      <c r="BS148" s="288">
        <v>937397</v>
      </c>
      <c r="BT148" s="288"/>
      <c r="BU148" s="99">
        <f t="shared" ref="BU148:CD152" si="648">O148-C148</f>
        <v>128071</v>
      </c>
      <c r="BV148" s="102">
        <f t="shared" si="648"/>
        <v>29081</v>
      </c>
      <c r="BW148" s="102">
        <f t="shared" si="648"/>
        <v>32426</v>
      </c>
      <c r="BX148" s="102">
        <f t="shared" si="648"/>
        <v>153993</v>
      </c>
      <c r="BY148" s="102">
        <f t="shared" si="648"/>
        <v>30679</v>
      </c>
      <c r="BZ148" s="102">
        <f t="shared" si="648"/>
        <v>20337</v>
      </c>
      <c r="CA148" s="102">
        <f t="shared" si="648"/>
        <v>48979</v>
      </c>
      <c r="CB148" s="102">
        <f t="shared" si="648"/>
        <v>-29498</v>
      </c>
      <c r="CC148" s="102">
        <f t="shared" si="648"/>
        <v>76265</v>
      </c>
      <c r="CD148" s="102">
        <f t="shared" si="648"/>
        <v>-50902</v>
      </c>
      <c r="CE148" s="102">
        <f t="shared" ref="CE148:CN152" si="649">Y148-M148</f>
        <v>-97784</v>
      </c>
      <c r="CF148" s="102">
        <f t="shared" si="649"/>
        <v>-37234</v>
      </c>
      <c r="CG148" s="102">
        <f t="shared" si="649"/>
        <v>68559</v>
      </c>
      <c r="CH148" s="102">
        <f t="shared" si="649"/>
        <v>-2191</v>
      </c>
      <c r="CI148" s="102">
        <f t="shared" si="649"/>
        <v>-17348</v>
      </c>
      <c r="CJ148" s="102">
        <f t="shared" si="649"/>
        <v>22681</v>
      </c>
      <c r="CK148" s="102">
        <f t="shared" si="649"/>
        <v>-6263</v>
      </c>
      <c r="CL148" s="102">
        <f t="shared" si="649"/>
        <v>41278</v>
      </c>
      <c r="CM148" s="266">
        <f t="shared" si="649"/>
        <v>3020</v>
      </c>
      <c r="CN148" s="266">
        <f t="shared" si="649"/>
        <v>-11008</v>
      </c>
      <c r="CO148" s="266">
        <f t="shared" ref="CO148:CX152" si="650">AI148-W148</f>
        <v>54973</v>
      </c>
      <c r="CP148" s="266">
        <f t="shared" si="650"/>
        <v>-2434</v>
      </c>
      <c r="CQ148" s="291">
        <f t="shared" si="650"/>
        <v>97823</v>
      </c>
      <c r="CR148" s="291">
        <f t="shared" si="650"/>
        <v>90106</v>
      </c>
      <c r="CS148" s="291">
        <f t="shared" si="650"/>
        <v>20828</v>
      </c>
      <c r="CT148" s="291">
        <f t="shared" si="650"/>
        <v>21675</v>
      </c>
      <c r="CU148" s="291">
        <f t="shared" si="650"/>
        <v>-2820</v>
      </c>
      <c r="CV148" s="291">
        <f t="shared" si="650"/>
        <v>-1666</v>
      </c>
      <c r="CW148" s="291">
        <f t="shared" si="650"/>
        <v>-12568</v>
      </c>
      <c r="CX148" s="291">
        <f t="shared" si="650"/>
        <v>53490</v>
      </c>
      <c r="CY148" s="291">
        <f t="shared" ref="CY148:DH152" si="651">AS148-AG148</f>
        <v>15214</v>
      </c>
      <c r="CZ148" s="291">
        <f t="shared" si="651"/>
        <v>-17249</v>
      </c>
      <c r="DA148" s="291">
        <f t="shared" si="651"/>
        <v>-916986</v>
      </c>
      <c r="DB148" s="291">
        <f t="shared" si="651"/>
        <v>-714949</v>
      </c>
      <c r="DC148" s="291">
        <f t="shared" si="651"/>
        <v>-863280</v>
      </c>
      <c r="DD148" s="291">
        <f t="shared" si="651"/>
        <v>-840591</v>
      </c>
      <c r="DE148" s="291">
        <f t="shared" si="651"/>
        <v>-52270</v>
      </c>
      <c r="DF148" s="291">
        <f t="shared" si="651"/>
        <v>-37786</v>
      </c>
      <c r="DG148" s="291">
        <f t="shared" si="651"/>
        <v>103744</v>
      </c>
      <c r="DH148" s="291">
        <f t="shared" si="651"/>
        <v>-8291</v>
      </c>
      <c r="DI148" s="291">
        <f t="shared" ref="DI148:DY152" si="652">BC148-AQ148</f>
        <v>-90745</v>
      </c>
      <c r="DJ148" s="291">
        <f t="shared" si="652"/>
        <v>-22934</v>
      </c>
      <c r="DK148" s="291">
        <f t="shared" si="652"/>
        <v>46640</v>
      </c>
      <c r="DL148" s="291">
        <f t="shared" si="652"/>
        <v>75392</v>
      </c>
      <c r="DM148" s="291">
        <f t="shared" si="652"/>
        <v>894888</v>
      </c>
      <c r="DN148" s="291">
        <f t="shared" si="652"/>
        <v>697320</v>
      </c>
      <c r="DO148" s="291">
        <f t="shared" si="652"/>
        <v>937506</v>
      </c>
      <c r="DP148" s="291">
        <f t="shared" si="652"/>
        <v>857247</v>
      </c>
      <c r="DQ148" s="291">
        <f t="shared" si="652"/>
        <v>-88161</v>
      </c>
      <c r="DR148" s="291">
        <f t="shared" si="652"/>
        <v>143766</v>
      </c>
      <c r="DS148" s="291">
        <f t="shared" si="652"/>
        <v>-2326</v>
      </c>
      <c r="DT148" s="291">
        <f t="shared" si="652"/>
        <v>-66188</v>
      </c>
      <c r="DU148" s="291">
        <f t="shared" si="652"/>
        <v>177893</v>
      </c>
      <c r="DV148" s="291">
        <f t="shared" si="652"/>
        <v>-11883</v>
      </c>
      <c r="DW148" s="291">
        <f t="shared" si="652"/>
        <v>-15685</v>
      </c>
      <c r="DX148" s="291">
        <f t="shared" si="652"/>
        <v>43625</v>
      </c>
      <c r="DY148" s="291">
        <f t="shared" si="652"/>
        <v>-47837</v>
      </c>
      <c r="DZ148" s="325"/>
      <c r="EA148" s="61">
        <f>'MONTHLY SUMMARIES'!D108</f>
        <v>937397</v>
      </c>
      <c r="EB148" s="34"/>
    </row>
    <row r="149" spans="1:132" s="56" customFormat="1" x14ac:dyDescent="0.25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59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3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>
        <v>155780</v>
      </c>
      <c r="BN149" s="288">
        <v>142504</v>
      </c>
      <c r="BO149" s="288">
        <v>161647</v>
      </c>
      <c r="BP149" s="288">
        <v>159810</v>
      </c>
      <c r="BQ149" s="288">
        <v>176333</v>
      </c>
      <c r="BR149" s="288">
        <v>169690</v>
      </c>
      <c r="BS149" s="288">
        <v>143003</v>
      </c>
      <c r="BT149" s="288"/>
      <c r="BU149" s="99">
        <f t="shared" si="648"/>
        <v>10272</v>
      </c>
      <c r="BV149" s="102">
        <f t="shared" si="648"/>
        <v>4643</v>
      </c>
      <c r="BW149" s="102">
        <f t="shared" si="648"/>
        <v>3429</v>
      </c>
      <c r="BX149" s="102">
        <f t="shared" si="648"/>
        <v>15652</v>
      </c>
      <c r="BY149" s="102">
        <f t="shared" si="648"/>
        <v>11156</v>
      </c>
      <c r="BZ149" s="102">
        <f t="shared" si="648"/>
        <v>23402</v>
      </c>
      <c r="CA149" s="102">
        <f t="shared" si="648"/>
        <v>20527</v>
      </c>
      <c r="CB149" s="102">
        <f t="shared" si="648"/>
        <v>-1559</v>
      </c>
      <c r="CC149" s="102">
        <f t="shared" si="648"/>
        <v>27891</v>
      </c>
      <c r="CD149" s="102">
        <f t="shared" si="648"/>
        <v>6718</v>
      </c>
      <c r="CE149" s="102">
        <f t="shared" si="649"/>
        <v>4267</v>
      </c>
      <c r="CF149" s="102">
        <f t="shared" si="649"/>
        <v>8897</v>
      </c>
      <c r="CG149" s="102">
        <f t="shared" si="649"/>
        <v>28624</v>
      </c>
      <c r="CH149" s="102">
        <f t="shared" si="649"/>
        <v>14558</v>
      </c>
      <c r="CI149" s="102">
        <f t="shared" si="649"/>
        <v>19842</v>
      </c>
      <c r="CJ149" s="102">
        <f t="shared" si="649"/>
        <v>25566</v>
      </c>
      <c r="CK149" s="102">
        <f t="shared" si="649"/>
        <v>17247</v>
      </c>
      <c r="CL149" s="102">
        <f t="shared" si="649"/>
        <v>27061</v>
      </c>
      <c r="CM149" s="266">
        <f t="shared" si="649"/>
        <v>22846</v>
      </c>
      <c r="CN149" s="266">
        <f t="shared" si="649"/>
        <v>14659</v>
      </c>
      <c r="CO149" s="266">
        <f t="shared" si="650"/>
        <v>58485</v>
      </c>
      <c r="CP149" s="266">
        <f t="shared" si="650"/>
        <v>39567</v>
      </c>
      <c r="CQ149" s="291">
        <f t="shared" si="650"/>
        <v>26087</v>
      </c>
      <c r="CR149" s="291">
        <f t="shared" si="650"/>
        <v>20629</v>
      </c>
      <c r="CS149" s="291">
        <f t="shared" si="650"/>
        <v>9150</v>
      </c>
      <c r="CT149" s="291">
        <f t="shared" si="650"/>
        <v>10775</v>
      </c>
      <c r="CU149" s="291">
        <f t="shared" si="650"/>
        <v>3017</v>
      </c>
      <c r="CV149" s="291">
        <f t="shared" si="650"/>
        <v>23239</v>
      </c>
      <c r="CW149" s="291">
        <f t="shared" si="650"/>
        <v>-7283</v>
      </c>
      <c r="CX149" s="291">
        <f t="shared" si="650"/>
        <v>11352</v>
      </c>
      <c r="CY149" s="291">
        <f t="shared" si="651"/>
        <v>3011</v>
      </c>
      <c r="CZ149" s="291">
        <f t="shared" si="651"/>
        <v>13722</v>
      </c>
      <c r="DA149" s="291">
        <f t="shared" si="651"/>
        <v>-174438</v>
      </c>
      <c r="DB149" s="291">
        <f t="shared" si="651"/>
        <v>-117175</v>
      </c>
      <c r="DC149" s="291">
        <f t="shared" si="651"/>
        <v>-115800</v>
      </c>
      <c r="DD149" s="291">
        <f t="shared" si="651"/>
        <v>-110972</v>
      </c>
      <c r="DE149" s="291">
        <f t="shared" si="651"/>
        <v>18473</v>
      </c>
      <c r="DF149" s="291">
        <f t="shared" si="651"/>
        <v>6098</v>
      </c>
      <c r="DG149" s="291">
        <f t="shared" si="651"/>
        <v>34627</v>
      </c>
      <c r="DH149" s="291">
        <f t="shared" si="651"/>
        <v>-13761</v>
      </c>
      <c r="DI149" s="291">
        <f t="shared" si="652"/>
        <v>797</v>
      </c>
      <c r="DJ149" s="291">
        <f t="shared" si="652"/>
        <v>8646</v>
      </c>
      <c r="DK149" s="291">
        <f t="shared" si="652"/>
        <v>10145</v>
      </c>
      <c r="DL149" s="291">
        <f t="shared" si="652"/>
        <v>21807</v>
      </c>
      <c r="DM149" s="291">
        <f t="shared" si="652"/>
        <v>135965</v>
      </c>
      <c r="DN149" s="291">
        <f t="shared" si="652"/>
        <v>98035</v>
      </c>
      <c r="DO149" s="291">
        <f t="shared" si="652"/>
        <v>125069</v>
      </c>
      <c r="DP149" s="291">
        <f t="shared" si="652"/>
        <v>122754</v>
      </c>
      <c r="DQ149" s="291">
        <f t="shared" si="652"/>
        <v>-23553</v>
      </c>
      <c r="DR149" s="291">
        <f t="shared" si="652"/>
        <v>19521</v>
      </c>
      <c r="DS149" s="291">
        <f t="shared" si="652"/>
        <v>-13262</v>
      </c>
      <c r="DT149" s="291">
        <f t="shared" si="652"/>
        <v>-10760</v>
      </c>
      <c r="DU149" s="291">
        <f t="shared" si="652"/>
        <v>27171</v>
      </c>
      <c r="DV149" s="291">
        <f t="shared" si="652"/>
        <v>-18285</v>
      </c>
      <c r="DW149" s="291">
        <f t="shared" si="652"/>
        <v>14148</v>
      </c>
      <c r="DX149" s="291">
        <f t="shared" si="652"/>
        <v>7505</v>
      </c>
      <c r="DY149" s="291">
        <f t="shared" si="652"/>
        <v>-3192</v>
      </c>
      <c r="DZ149" s="325"/>
      <c r="EA149" s="61">
        <f>'MONTHLY SUMMARIES'!D109</f>
        <v>143003</v>
      </c>
      <c r="EB149" s="34"/>
    </row>
    <row r="150" spans="1:132" s="56" customFormat="1" x14ac:dyDescent="0.25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59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3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>
        <v>187128</v>
      </c>
      <c r="BN150" s="288">
        <v>166821</v>
      </c>
      <c r="BO150" s="288">
        <v>173492</v>
      </c>
      <c r="BP150" s="288">
        <v>173621</v>
      </c>
      <c r="BQ150" s="288">
        <v>177980</v>
      </c>
      <c r="BR150" s="288">
        <v>191723</v>
      </c>
      <c r="BS150" s="288">
        <v>163455</v>
      </c>
      <c r="BT150" s="288"/>
      <c r="BU150" s="99">
        <f t="shared" si="648"/>
        <v>18273</v>
      </c>
      <c r="BV150" s="102">
        <f t="shared" si="648"/>
        <v>-5777</v>
      </c>
      <c r="BW150" s="102">
        <f t="shared" si="648"/>
        <v>-15217</v>
      </c>
      <c r="BX150" s="102">
        <f t="shared" si="648"/>
        <v>21469</v>
      </c>
      <c r="BY150" s="102">
        <f t="shared" si="648"/>
        <v>10988</v>
      </c>
      <c r="BZ150" s="102">
        <f t="shared" si="648"/>
        <v>5414</v>
      </c>
      <c r="CA150" s="102">
        <f t="shared" si="648"/>
        <v>44673</v>
      </c>
      <c r="CB150" s="102">
        <f t="shared" si="648"/>
        <v>-284</v>
      </c>
      <c r="CC150" s="102">
        <f t="shared" si="648"/>
        <v>46222</v>
      </c>
      <c r="CD150" s="102">
        <f t="shared" si="648"/>
        <v>7681</v>
      </c>
      <c r="CE150" s="102">
        <f t="shared" si="649"/>
        <v>-41269</v>
      </c>
      <c r="CF150" s="102">
        <f t="shared" si="649"/>
        <v>-4994</v>
      </c>
      <c r="CG150" s="102">
        <f t="shared" si="649"/>
        <v>32178</v>
      </c>
      <c r="CH150" s="102">
        <f t="shared" si="649"/>
        <v>19771</v>
      </c>
      <c r="CI150" s="102">
        <f t="shared" si="649"/>
        <v>563</v>
      </c>
      <c r="CJ150" s="102">
        <f t="shared" si="649"/>
        <v>6900</v>
      </c>
      <c r="CK150" s="102">
        <f t="shared" si="649"/>
        <v>-3740</v>
      </c>
      <c r="CL150" s="102">
        <f t="shared" si="649"/>
        <v>12549</v>
      </c>
      <c r="CM150" s="266">
        <f t="shared" si="649"/>
        <v>-36374</v>
      </c>
      <c r="CN150" s="266">
        <f t="shared" si="649"/>
        <v>-15193</v>
      </c>
      <c r="CO150" s="266">
        <f t="shared" si="650"/>
        <v>-24647</v>
      </c>
      <c r="CP150" s="266">
        <f t="shared" si="650"/>
        <v>-7404</v>
      </c>
      <c r="CQ150" s="291">
        <f t="shared" si="650"/>
        <v>16947</v>
      </c>
      <c r="CR150" s="291">
        <f t="shared" si="650"/>
        <v>14124</v>
      </c>
      <c r="CS150" s="291">
        <f t="shared" si="650"/>
        <v>-7224</v>
      </c>
      <c r="CT150" s="291">
        <f t="shared" si="650"/>
        <v>-1236</v>
      </c>
      <c r="CU150" s="291">
        <f t="shared" si="650"/>
        <v>2512</v>
      </c>
      <c r="CV150" s="291">
        <f t="shared" si="650"/>
        <v>2214</v>
      </c>
      <c r="CW150" s="291">
        <f t="shared" si="650"/>
        <v>-4065</v>
      </c>
      <c r="CX150" s="291">
        <f t="shared" si="650"/>
        <v>5368</v>
      </c>
      <c r="CY150" s="291">
        <f t="shared" si="651"/>
        <v>3101</v>
      </c>
      <c r="CZ150" s="291">
        <f t="shared" si="651"/>
        <v>10726</v>
      </c>
      <c r="DA150" s="291">
        <f t="shared" si="651"/>
        <v>-154022</v>
      </c>
      <c r="DB150" s="291">
        <f t="shared" si="651"/>
        <v>-121338</v>
      </c>
      <c r="DC150" s="291">
        <f t="shared" si="651"/>
        <v>-171356</v>
      </c>
      <c r="DD150" s="291">
        <f t="shared" si="651"/>
        <v>-147996</v>
      </c>
      <c r="DE150" s="291">
        <f t="shared" si="651"/>
        <v>117</v>
      </c>
      <c r="DF150" s="291">
        <f t="shared" si="651"/>
        <v>-13476</v>
      </c>
      <c r="DG150" s="291">
        <f t="shared" si="651"/>
        <v>11501</v>
      </c>
      <c r="DH150" s="291">
        <f t="shared" si="651"/>
        <v>4234</v>
      </c>
      <c r="DI150" s="291">
        <f t="shared" si="652"/>
        <v>-9230</v>
      </c>
      <c r="DJ150" s="291">
        <f t="shared" si="652"/>
        <v>-4117</v>
      </c>
      <c r="DK150" s="291">
        <f t="shared" si="652"/>
        <v>19749</v>
      </c>
      <c r="DL150" s="291">
        <f t="shared" si="652"/>
        <v>15718</v>
      </c>
      <c r="DM150" s="291">
        <f t="shared" si="652"/>
        <v>162969</v>
      </c>
      <c r="DN150" s="291">
        <f t="shared" si="652"/>
        <v>122243</v>
      </c>
      <c r="DO150" s="291">
        <f t="shared" si="652"/>
        <v>193650</v>
      </c>
      <c r="DP150" s="291">
        <f t="shared" si="652"/>
        <v>152320</v>
      </c>
      <c r="DQ150" s="291">
        <f t="shared" si="652"/>
        <v>-18784</v>
      </c>
      <c r="DR150" s="291">
        <f t="shared" si="652"/>
        <v>36115</v>
      </c>
      <c r="DS150" s="291">
        <f t="shared" si="652"/>
        <v>11982</v>
      </c>
      <c r="DT150" s="291">
        <f t="shared" si="652"/>
        <v>-9809</v>
      </c>
      <c r="DU150" s="291">
        <f t="shared" si="652"/>
        <v>18296</v>
      </c>
      <c r="DV150" s="291">
        <f t="shared" si="652"/>
        <v>-4418</v>
      </c>
      <c r="DW150" s="291">
        <f t="shared" si="652"/>
        <v>-4211</v>
      </c>
      <c r="DX150" s="291">
        <f t="shared" si="652"/>
        <v>9532</v>
      </c>
      <c r="DY150" s="291">
        <f t="shared" si="652"/>
        <v>-16560</v>
      </c>
      <c r="DZ150" s="325"/>
      <c r="EA150" s="61">
        <f>'MONTHLY SUMMARIES'!D110</f>
        <v>163455</v>
      </c>
      <c r="EB150" s="34"/>
    </row>
    <row r="151" spans="1:132" s="56" customFormat="1" x14ac:dyDescent="0.25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59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3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>
        <v>22250</v>
      </c>
      <c r="BN151" s="288">
        <v>19318</v>
      </c>
      <c r="BO151" s="288">
        <v>21089</v>
      </c>
      <c r="BP151" s="288">
        <v>21231</v>
      </c>
      <c r="BQ151" s="288">
        <v>21888</v>
      </c>
      <c r="BR151" s="288">
        <v>22914</v>
      </c>
      <c r="BS151" s="288">
        <v>19640</v>
      </c>
      <c r="BT151" s="288"/>
      <c r="BU151" s="99">
        <f t="shared" si="648"/>
        <v>1761</v>
      </c>
      <c r="BV151" s="102">
        <f t="shared" si="648"/>
        <v>-1976</v>
      </c>
      <c r="BW151" s="102">
        <f t="shared" si="648"/>
        <v>-1393</v>
      </c>
      <c r="BX151" s="102">
        <f t="shared" si="648"/>
        <v>1707</v>
      </c>
      <c r="BY151" s="102">
        <f t="shared" si="648"/>
        <v>807</v>
      </c>
      <c r="BZ151" s="102">
        <f t="shared" si="648"/>
        <v>211</v>
      </c>
      <c r="CA151" s="102">
        <f t="shared" si="648"/>
        <v>3791</v>
      </c>
      <c r="CB151" s="102">
        <f t="shared" si="648"/>
        <v>-974</v>
      </c>
      <c r="CC151" s="102">
        <f t="shared" si="648"/>
        <v>4488</v>
      </c>
      <c r="CD151" s="102">
        <f t="shared" si="648"/>
        <v>1063</v>
      </c>
      <c r="CE151" s="102">
        <f t="shared" si="649"/>
        <v>-3983</v>
      </c>
      <c r="CF151" s="102">
        <f t="shared" si="649"/>
        <v>77</v>
      </c>
      <c r="CG151" s="102">
        <f t="shared" si="649"/>
        <v>2273</v>
      </c>
      <c r="CH151" s="102">
        <f t="shared" si="649"/>
        <v>3302</v>
      </c>
      <c r="CI151" s="102">
        <f t="shared" si="649"/>
        <v>380</v>
      </c>
      <c r="CJ151" s="102">
        <f t="shared" si="649"/>
        <v>1696</v>
      </c>
      <c r="CK151" s="102">
        <f t="shared" si="649"/>
        <v>608</v>
      </c>
      <c r="CL151" s="102">
        <f t="shared" si="649"/>
        <v>2483</v>
      </c>
      <c r="CM151" s="266">
        <f t="shared" si="649"/>
        <v>-1464</v>
      </c>
      <c r="CN151" s="266">
        <f t="shared" si="649"/>
        <v>-430</v>
      </c>
      <c r="CO151" s="266">
        <f t="shared" si="650"/>
        <v>-1769</v>
      </c>
      <c r="CP151" s="266">
        <f t="shared" si="650"/>
        <v>1606</v>
      </c>
      <c r="CQ151" s="291">
        <f t="shared" si="650"/>
        <v>2445</v>
      </c>
      <c r="CR151" s="291">
        <f t="shared" si="650"/>
        <v>2999</v>
      </c>
      <c r="CS151" s="291">
        <f t="shared" si="650"/>
        <v>1533</v>
      </c>
      <c r="CT151" s="291">
        <f t="shared" si="650"/>
        <v>2119</v>
      </c>
      <c r="CU151" s="291">
        <f t="shared" si="650"/>
        <v>853</v>
      </c>
      <c r="CV151" s="291">
        <f t="shared" si="650"/>
        <v>2698</v>
      </c>
      <c r="CW151" s="291">
        <f t="shared" si="650"/>
        <v>182</v>
      </c>
      <c r="CX151" s="291">
        <f t="shared" si="650"/>
        <v>351</v>
      </c>
      <c r="CY151" s="291">
        <f t="shared" si="651"/>
        <v>1871</v>
      </c>
      <c r="CZ151" s="291">
        <f t="shared" si="651"/>
        <v>1662</v>
      </c>
      <c r="DA151" s="291">
        <f t="shared" si="651"/>
        <v>-15591</v>
      </c>
      <c r="DB151" s="291">
        <f t="shared" si="651"/>
        <v>-14612</v>
      </c>
      <c r="DC151" s="291">
        <f t="shared" si="651"/>
        <v>-17117</v>
      </c>
      <c r="DD151" s="291">
        <f t="shared" si="651"/>
        <v>-14348</v>
      </c>
      <c r="DE151" s="291">
        <f t="shared" si="651"/>
        <v>3412</v>
      </c>
      <c r="DF151" s="291">
        <f t="shared" si="651"/>
        <v>-201</v>
      </c>
      <c r="DG151" s="291">
        <f t="shared" si="651"/>
        <v>3719</v>
      </c>
      <c r="DH151" s="291">
        <f t="shared" si="651"/>
        <v>618</v>
      </c>
      <c r="DI151" s="291">
        <f t="shared" si="652"/>
        <v>-767</v>
      </c>
      <c r="DJ151" s="291">
        <f t="shared" si="652"/>
        <v>2676</v>
      </c>
      <c r="DK151" s="291">
        <f t="shared" si="652"/>
        <v>1042</v>
      </c>
      <c r="DL151" s="291">
        <f t="shared" si="652"/>
        <v>2502</v>
      </c>
      <c r="DM151" s="291">
        <f t="shared" si="652"/>
        <v>17818</v>
      </c>
      <c r="DN151" s="291">
        <f t="shared" si="652"/>
        <v>16017</v>
      </c>
      <c r="DO151" s="291">
        <f t="shared" si="652"/>
        <v>21801</v>
      </c>
      <c r="DP151" s="291">
        <f t="shared" si="652"/>
        <v>17047</v>
      </c>
      <c r="DQ151" s="291">
        <f t="shared" si="652"/>
        <v>-4759</v>
      </c>
      <c r="DR151" s="291">
        <f t="shared" si="652"/>
        <v>4027</v>
      </c>
      <c r="DS151" s="291">
        <f t="shared" si="652"/>
        <v>114</v>
      </c>
      <c r="DT151" s="291">
        <f t="shared" si="652"/>
        <v>-2632</v>
      </c>
      <c r="DU151" s="291">
        <f t="shared" si="652"/>
        <v>2832</v>
      </c>
      <c r="DV151" s="291">
        <f t="shared" si="652"/>
        <v>-1177</v>
      </c>
      <c r="DW151" s="291">
        <f t="shared" si="652"/>
        <v>855</v>
      </c>
      <c r="DX151" s="291">
        <f t="shared" si="652"/>
        <v>1881</v>
      </c>
      <c r="DY151" s="291">
        <f t="shared" si="652"/>
        <v>-402</v>
      </c>
      <c r="DZ151" s="325"/>
      <c r="EA151" s="61">
        <f>'MONTHLY SUMMARIES'!D111</f>
        <v>19640</v>
      </c>
      <c r="EB151" s="34"/>
    </row>
    <row r="152" spans="1:132" s="56" customFormat="1" x14ac:dyDescent="0.25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59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3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>
        <v>8578</v>
      </c>
      <c r="BN152" s="288">
        <v>7471</v>
      </c>
      <c r="BO152" s="288">
        <v>8811</v>
      </c>
      <c r="BP152" s="288">
        <v>8562</v>
      </c>
      <c r="BQ152" s="288">
        <v>8468</v>
      </c>
      <c r="BR152" s="288">
        <v>9022</v>
      </c>
      <c r="BS152" s="288">
        <v>7338</v>
      </c>
      <c r="BT152" s="288"/>
      <c r="BU152" s="99">
        <f t="shared" si="648"/>
        <v>403</v>
      </c>
      <c r="BV152" s="102">
        <f t="shared" si="648"/>
        <v>-406</v>
      </c>
      <c r="BW152" s="102">
        <f t="shared" si="648"/>
        <v>-344</v>
      </c>
      <c r="BX152" s="102">
        <f t="shared" si="648"/>
        <v>675</v>
      </c>
      <c r="BY152" s="102">
        <f t="shared" si="648"/>
        <v>317</v>
      </c>
      <c r="BZ152" s="102">
        <f t="shared" si="648"/>
        <v>291</v>
      </c>
      <c r="CA152" s="102">
        <f t="shared" si="648"/>
        <v>1094</v>
      </c>
      <c r="CB152" s="102">
        <f t="shared" si="648"/>
        <v>-16</v>
      </c>
      <c r="CC152" s="102">
        <f t="shared" si="648"/>
        <v>1275</v>
      </c>
      <c r="CD152" s="102">
        <f t="shared" si="648"/>
        <v>208</v>
      </c>
      <c r="CE152" s="102">
        <f t="shared" si="649"/>
        <v>-905</v>
      </c>
      <c r="CF152" s="102">
        <f t="shared" si="649"/>
        <v>134</v>
      </c>
      <c r="CG152" s="102">
        <f t="shared" si="649"/>
        <v>791</v>
      </c>
      <c r="CH152" s="102">
        <f t="shared" si="649"/>
        <v>1136</v>
      </c>
      <c r="CI152" s="102">
        <f t="shared" si="649"/>
        <v>593</v>
      </c>
      <c r="CJ152" s="102">
        <f t="shared" si="649"/>
        <v>980</v>
      </c>
      <c r="CK152" s="102">
        <f t="shared" si="649"/>
        <v>689</v>
      </c>
      <c r="CL152" s="102">
        <f t="shared" si="649"/>
        <v>975</v>
      </c>
      <c r="CM152" s="266">
        <f t="shared" si="649"/>
        <v>427</v>
      </c>
      <c r="CN152" s="266">
        <f t="shared" si="649"/>
        <v>-281</v>
      </c>
      <c r="CO152" s="266">
        <f t="shared" si="650"/>
        <v>93</v>
      </c>
      <c r="CP152" s="266">
        <f t="shared" si="650"/>
        <v>667</v>
      </c>
      <c r="CQ152" s="291">
        <f t="shared" si="650"/>
        <v>1404</v>
      </c>
      <c r="CR152" s="291">
        <f t="shared" si="650"/>
        <v>1700</v>
      </c>
      <c r="CS152" s="291">
        <f t="shared" si="650"/>
        <v>1467</v>
      </c>
      <c r="CT152" s="291">
        <f t="shared" si="650"/>
        <v>1163</v>
      </c>
      <c r="CU152" s="291">
        <f t="shared" si="650"/>
        <v>647</v>
      </c>
      <c r="CV152" s="291">
        <f t="shared" si="650"/>
        <v>1150</v>
      </c>
      <c r="CW152" s="291">
        <f t="shared" si="650"/>
        <v>452</v>
      </c>
      <c r="CX152" s="291">
        <f t="shared" si="650"/>
        <v>782</v>
      </c>
      <c r="CY152" s="291">
        <f t="shared" si="651"/>
        <v>1086</v>
      </c>
      <c r="CZ152" s="291">
        <f t="shared" si="651"/>
        <v>1146</v>
      </c>
      <c r="DA152" s="291">
        <f t="shared" si="651"/>
        <v>-5609</v>
      </c>
      <c r="DB152" s="291">
        <f t="shared" si="651"/>
        <v>-5047</v>
      </c>
      <c r="DC152" s="291">
        <f t="shared" si="651"/>
        <v>-5650</v>
      </c>
      <c r="DD152" s="291">
        <f t="shared" si="651"/>
        <v>-4849</v>
      </c>
      <c r="DE152" s="291">
        <f t="shared" si="651"/>
        <v>1527</v>
      </c>
      <c r="DF152" s="291">
        <f t="shared" si="651"/>
        <v>-543</v>
      </c>
      <c r="DG152" s="291">
        <f t="shared" si="651"/>
        <v>1178</v>
      </c>
      <c r="DH152" s="291">
        <f t="shared" si="651"/>
        <v>165</v>
      </c>
      <c r="DI152" s="291">
        <f t="shared" si="652"/>
        <v>-485</v>
      </c>
      <c r="DJ152" s="291">
        <f t="shared" si="652"/>
        <v>1099</v>
      </c>
      <c r="DK152" s="291">
        <f t="shared" si="652"/>
        <v>403</v>
      </c>
      <c r="DL152" s="291">
        <f t="shared" si="652"/>
        <v>1265</v>
      </c>
      <c r="DM152" s="291">
        <f t="shared" si="652"/>
        <v>6455</v>
      </c>
      <c r="DN152" s="291">
        <f t="shared" si="652"/>
        <v>5959</v>
      </c>
      <c r="DO152" s="291">
        <f t="shared" si="652"/>
        <v>7856</v>
      </c>
      <c r="DP152" s="291">
        <f t="shared" si="652"/>
        <v>6043</v>
      </c>
      <c r="DQ152" s="291">
        <f t="shared" si="652"/>
        <v>-1499</v>
      </c>
      <c r="DR152" s="291">
        <f t="shared" si="652"/>
        <v>2304</v>
      </c>
      <c r="DS152" s="291">
        <f t="shared" si="652"/>
        <v>626</v>
      </c>
      <c r="DT152" s="291">
        <f t="shared" si="652"/>
        <v>-541</v>
      </c>
      <c r="DU152" s="291">
        <f t="shared" si="652"/>
        <v>2218</v>
      </c>
      <c r="DV152" s="291">
        <f t="shared" si="652"/>
        <v>-89</v>
      </c>
      <c r="DW152" s="291">
        <f t="shared" si="652"/>
        <v>205</v>
      </c>
      <c r="DX152" s="291">
        <f t="shared" si="652"/>
        <v>759</v>
      </c>
      <c r="DY152" s="291">
        <f t="shared" si="652"/>
        <v>52</v>
      </c>
      <c r="DZ152" s="325"/>
      <c r="EA152" s="61">
        <f>'MONTHLY SUMMARIES'!D112</f>
        <v>7338</v>
      </c>
      <c r="EB152" s="34"/>
    </row>
    <row r="153" spans="1:132" s="70" customFormat="1" ht="15.75" thickBot="1" x14ac:dyDescent="0.3">
      <c r="A153" s="144"/>
      <c r="B153" s="64" t="s">
        <v>148</v>
      </c>
      <c r="C153" s="65">
        <f>SUM(C148:C152)</f>
        <v>1136074</v>
      </c>
      <c r="D153" s="66">
        <f t="shared" ref="D153:BU160" si="653">SUM(D148:D152)</f>
        <v>1172966</v>
      </c>
      <c r="E153" s="66">
        <f t="shared" si="653"/>
        <v>1224046</v>
      </c>
      <c r="F153" s="68">
        <f t="shared" si="653"/>
        <v>1084061</v>
      </c>
      <c r="G153" s="66">
        <f t="shared" si="653"/>
        <v>1252801</v>
      </c>
      <c r="H153" s="66">
        <f t="shared" si="653"/>
        <v>1221010</v>
      </c>
      <c r="I153" s="66">
        <f t="shared" si="653"/>
        <v>1181124</v>
      </c>
      <c r="J153" s="66">
        <f t="shared" si="653"/>
        <v>1308798</v>
      </c>
      <c r="K153" s="66">
        <f t="shared" si="653"/>
        <v>1144047</v>
      </c>
      <c r="L153" s="67">
        <f t="shared" si="653"/>
        <v>1311936</v>
      </c>
      <c r="M153" s="66">
        <f t="shared" si="653"/>
        <v>1371036</v>
      </c>
      <c r="N153" s="66">
        <f t="shared" si="653"/>
        <v>1214717</v>
      </c>
      <c r="O153" s="66">
        <f t="shared" si="653"/>
        <v>1294854</v>
      </c>
      <c r="P153" s="66">
        <f t="shared" si="653"/>
        <v>1198531</v>
      </c>
      <c r="Q153" s="66">
        <f t="shared" si="653"/>
        <v>1242947</v>
      </c>
      <c r="R153" s="66">
        <f t="shared" si="653"/>
        <v>1277557</v>
      </c>
      <c r="S153" s="66">
        <f t="shared" si="653"/>
        <v>1306748</v>
      </c>
      <c r="T153" s="66">
        <f t="shared" si="653"/>
        <v>1270665</v>
      </c>
      <c r="U153" s="66">
        <f t="shared" si="653"/>
        <v>1300188</v>
      </c>
      <c r="V153" s="66">
        <f t="shared" si="653"/>
        <v>1276467</v>
      </c>
      <c r="W153" s="66">
        <f t="shared" si="653"/>
        <v>1300188</v>
      </c>
      <c r="X153" s="67">
        <f t="shared" si="653"/>
        <v>1276704</v>
      </c>
      <c r="Y153" s="66">
        <v>1231362</v>
      </c>
      <c r="Z153" s="180">
        <v>1181597</v>
      </c>
      <c r="AA153" s="66">
        <f t="shared" ref="AA153" si="654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7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399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>
        <v>1403089</v>
      </c>
      <c r="BN153" s="275">
        <v>1256050</v>
      </c>
      <c r="BO153" s="275">
        <v>1419987</v>
      </c>
      <c r="BP153" s="275">
        <v>1375872</v>
      </c>
      <c r="BQ153" s="275">
        <v>1386217</v>
      </c>
      <c r="BR153" s="275">
        <v>1454207</v>
      </c>
      <c r="BS153" s="275">
        <v>1270833</v>
      </c>
      <c r="BT153" s="275"/>
      <c r="BU153" s="65">
        <f t="shared" si="653"/>
        <v>158780</v>
      </c>
      <c r="BV153" s="69">
        <f t="shared" ref="BV153:BX153" si="655">SUM(BV148:BV152)</f>
        <v>25565</v>
      </c>
      <c r="BW153" s="69">
        <f t="shared" si="655"/>
        <v>18901</v>
      </c>
      <c r="BX153" s="69">
        <f t="shared" si="655"/>
        <v>193496</v>
      </c>
      <c r="BY153" s="69">
        <f t="shared" ref="BY153:BZ153" si="656">SUM(BY148:BY152)</f>
        <v>53947</v>
      </c>
      <c r="BZ153" s="69">
        <f t="shared" si="656"/>
        <v>49655</v>
      </c>
      <c r="CA153" s="69">
        <f t="shared" ref="CA153:CB153" si="657">SUM(CA148:CA152)</f>
        <v>119064</v>
      </c>
      <c r="CB153" s="69">
        <f t="shared" si="657"/>
        <v>-32331</v>
      </c>
      <c r="CC153" s="69">
        <f t="shared" ref="CC153:CD153" si="658">SUM(CC148:CC152)</f>
        <v>156141</v>
      </c>
      <c r="CD153" s="69">
        <f t="shared" si="658"/>
        <v>-35232</v>
      </c>
      <c r="CE153" s="69">
        <f t="shared" ref="CE153:CF153" si="659">SUM(CE148:CE152)</f>
        <v>-139674</v>
      </c>
      <c r="CF153" s="69">
        <f t="shared" si="659"/>
        <v>-33120</v>
      </c>
      <c r="CG153" s="69">
        <f t="shared" ref="CG153:CH153" si="660">SUM(CG148:CG152)</f>
        <v>132425</v>
      </c>
      <c r="CH153" s="69">
        <f t="shared" si="660"/>
        <v>36576</v>
      </c>
      <c r="CI153" s="69">
        <f t="shared" ref="CI153:CJ153" si="661">SUM(CI148:CI152)</f>
        <v>4030</v>
      </c>
      <c r="CJ153" s="69">
        <f t="shared" si="661"/>
        <v>57823</v>
      </c>
      <c r="CK153" s="69">
        <f t="shared" ref="CK153:CL153" si="662">SUM(CK148:CK152)</f>
        <v>8541</v>
      </c>
      <c r="CL153" s="69">
        <f t="shared" si="662"/>
        <v>84346</v>
      </c>
      <c r="CM153" s="252">
        <f t="shared" ref="CM153:CN153" si="663">SUM(CM148:CM152)</f>
        <v>-11545</v>
      </c>
      <c r="CN153" s="252">
        <f t="shared" si="663"/>
        <v>-12253</v>
      </c>
      <c r="CO153" s="252">
        <f t="shared" ref="CO153:CQ153" si="664">SUM(CO148:CO152)</f>
        <v>87135</v>
      </c>
      <c r="CP153" s="252">
        <f t="shared" si="664"/>
        <v>32002</v>
      </c>
      <c r="CQ153" s="306">
        <f t="shared" si="664"/>
        <v>144706</v>
      </c>
      <c r="CR153" s="306">
        <f t="shared" ref="CR153:CS153" si="665">SUM(CR148:CR152)</f>
        <v>129558</v>
      </c>
      <c r="CS153" s="306">
        <f t="shared" si="665"/>
        <v>25754</v>
      </c>
      <c r="CT153" s="306">
        <f t="shared" ref="CT153:CU153" si="666">SUM(CT148:CT152)</f>
        <v>34496</v>
      </c>
      <c r="CU153" s="306">
        <f t="shared" si="666"/>
        <v>4209</v>
      </c>
      <c r="CV153" s="306">
        <f t="shared" ref="CV153" si="667">SUM(CV148:CV152)</f>
        <v>27635</v>
      </c>
      <c r="CW153" s="306">
        <f t="shared" ref="CW153" si="668">SUM(CW148:CW152)</f>
        <v>-23282</v>
      </c>
      <c r="CX153" s="306">
        <f t="shared" ref="CX153" si="669">SUM(CX148:CX152)</f>
        <v>71343</v>
      </c>
      <c r="CY153" s="306">
        <f t="shared" ref="CY153" si="670">SUM(CY148:CY152)</f>
        <v>24283</v>
      </c>
      <c r="CZ153" s="306">
        <f t="shared" ref="CZ153" si="671">SUM(CZ148:CZ152)</f>
        <v>10007</v>
      </c>
      <c r="DA153" s="306">
        <f t="shared" ref="DA153" si="672">SUM(DA148:DA152)</f>
        <v>-1266646</v>
      </c>
      <c r="DB153" s="340">
        <f t="shared" ref="DB153" si="673">SUM(DB148:DB152)</f>
        <v>-973121</v>
      </c>
      <c r="DC153" s="340">
        <f t="shared" ref="DC153" si="674">SUM(DC148:DC152)</f>
        <v>-1173203</v>
      </c>
      <c r="DD153" s="340">
        <f t="shared" ref="DD153" si="675">SUM(DD148:DD152)</f>
        <v>-1118756</v>
      </c>
      <c r="DE153" s="340">
        <f t="shared" ref="DE153" si="676">SUM(DE148:DE152)</f>
        <v>-28741</v>
      </c>
      <c r="DF153" s="340">
        <f t="shared" ref="DF153" si="677">SUM(DF148:DF152)</f>
        <v>-45908</v>
      </c>
      <c r="DG153" s="340">
        <f t="shared" ref="DG153" si="678">SUM(DG148:DG152)</f>
        <v>154769</v>
      </c>
      <c r="DH153" s="340">
        <f t="shared" ref="DH153" si="679">SUM(DH148:DH152)</f>
        <v>-17035</v>
      </c>
      <c r="DI153" s="340">
        <f t="shared" ref="DI153" si="680">SUM(DI148:DI152)</f>
        <v>-100430</v>
      </c>
      <c r="DJ153" s="340">
        <f t="shared" ref="DJ153" si="681">SUM(DJ148:DJ152)</f>
        <v>-14630</v>
      </c>
      <c r="DK153" s="340">
        <f t="shared" ref="DK153:DL153" si="682">SUM(DK148:DK152)</f>
        <v>77979</v>
      </c>
      <c r="DL153" s="340">
        <f t="shared" si="682"/>
        <v>116684</v>
      </c>
      <c r="DM153" s="340">
        <f t="shared" ref="DM153:DN153" si="683">SUM(DM148:DM152)</f>
        <v>1218095</v>
      </c>
      <c r="DN153" s="340">
        <f t="shared" si="683"/>
        <v>939574</v>
      </c>
      <c r="DO153" s="340">
        <f t="shared" ref="DO153:DP153" si="684">SUM(DO148:DO152)</f>
        <v>1285882</v>
      </c>
      <c r="DP153" s="340">
        <f t="shared" si="684"/>
        <v>1155411</v>
      </c>
      <c r="DQ153" s="340">
        <f t="shared" ref="DQ153" si="685">SUM(DQ148:DQ152)</f>
        <v>-136756</v>
      </c>
      <c r="DR153" s="340">
        <f t="shared" ref="DR153:DS153" si="686">SUM(DR148:DR152)</f>
        <v>205733</v>
      </c>
      <c r="DS153" s="340">
        <f t="shared" si="686"/>
        <v>-2866</v>
      </c>
      <c r="DT153" s="340">
        <f t="shared" ref="DT153" si="687">SUM(DT148:DT152)</f>
        <v>-89930</v>
      </c>
      <c r="DU153" s="340">
        <f t="shared" ref="DU153:DV153" si="688">SUM(DU148:DU152)</f>
        <v>228410</v>
      </c>
      <c r="DV153" s="340">
        <f t="shared" si="688"/>
        <v>-35852</v>
      </c>
      <c r="DW153" s="340">
        <f t="shared" ref="DW153" si="689">SUM(DW148:DW152)</f>
        <v>-4688</v>
      </c>
      <c r="DX153" s="340">
        <f t="shared" ref="DX153:DY153" si="690">SUM(DX148:DX152)</f>
        <v>63302</v>
      </c>
      <c r="DY153" s="340">
        <f t="shared" si="690"/>
        <v>-67939</v>
      </c>
      <c r="DZ153" s="326"/>
      <c r="EA153" s="68">
        <f t="shared" ref="EA153:EA160" si="691">SUM(EA148:EA152)</f>
        <v>1270833</v>
      </c>
      <c r="EB153" s="34"/>
    </row>
    <row r="154" spans="1:132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89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327"/>
      <c r="EA154" s="92"/>
    </row>
    <row r="155" spans="1:132" s="34" customFormat="1" x14ac:dyDescent="0.25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692">+E130-E141</f>
        <v>-12654691.670000002</v>
      </c>
      <c r="F155" s="95">
        <f t="shared" si="692"/>
        <v>5998218.2699999958</v>
      </c>
      <c r="G155" s="95">
        <f t="shared" si="692"/>
        <v>30574700.279999986</v>
      </c>
      <c r="H155" s="95">
        <f t="shared" si="692"/>
        <v>8382171.8100000024</v>
      </c>
      <c r="I155" s="95">
        <f t="shared" si="692"/>
        <v>-15251156.600000009</v>
      </c>
      <c r="J155" s="95">
        <f t="shared" si="692"/>
        <v>-14317745.520000011</v>
      </c>
      <c r="K155" s="95">
        <f t="shared" si="692"/>
        <v>7385275.25</v>
      </c>
      <c r="L155" s="96">
        <f t="shared" si="692"/>
        <v>18817319.690000013</v>
      </c>
      <c r="M155" s="95">
        <f t="shared" si="692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693">+P130-P141</f>
        <v>15776301.980000004</v>
      </c>
      <c r="Q155" s="95">
        <f t="shared" si="693"/>
        <v>-1220023.2800000012</v>
      </c>
      <c r="R155" s="95">
        <f t="shared" si="693"/>
        <v>13295902.319999993</v>
      </c>
      <c r="S155" s="95">
        <f t="shared" ref="S155:T155" si="694">+S130-S141</f>
        <v>40218986.789999992</v>
      </c>
      <c r="T155" s="95">
        <f t="shared" si="694"/>
        <v>30893084.969999999</v>
      </c>
      <c r="U155" s="95">
        <f t="shared" ref="U155:V155" si="695">+U130-U141</f>
        <v>-9615763.6299999952</v>
      </c>
      <c r="V155" s="95">
        <f t="shared" si="695"/>
        <v>-12864933</v>
      </c>
      <c r="W155" s="95">
        <f t="shared" ref="W155:AA155" si="696">+W130-W141</f>
        <v>-9615763.6299999952</v>
      </c>
      <c r="X155" s="96">
        <f t="shared" si="696"/>
        <v>30682109.599999994</v>
      </c>
      <c r="Y155" s="95">
        <f t="shared" si="696"/>
        <v>32689910</v>
      </c>
      <c r="Z155" s="95">
        <v>16206063</v>
      </c>
      <c r="AA155" s="95">
        <f t="shared" si="696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7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2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>
        <v>-2936377</v>
      </c>
      <c r="BN155" s="287">
        <v>24794635</v>
      </c>
      <c r="BO155" s="287">
        <v>62154733</v>
      </c>
      <c r="BP155" s="287">
        <v>19122315</v>
      </c>
      <c r="BQ155" s="287">
        <v>-30192759</v>
      </c>
      <c r="BR155" s="287">
        <v>-21814858</v>
      </c>
      <c r="BS155" s="287">
        <v>6945462</v>
      </c>
      <c r="BT155" s="287"/>
      <c r="BU155" s="94">
        <f t="shared" ref="BU155:CD159" si="697">O155-C155</f>
        <v>3504335.1899999678</v>
      </c>
      <c r="BV155" s="97">
        <f t="shared" si="697"/>
        <v>33133222.890000001</v>
      </c>
      <c r="BW155" s="97">
        <f t="shared" si="697"/>
        <v>11434668.390000001</v>
      </c>
      <c r="BX155" s="97">
        <f t="shared" si="697"/>
        <v>7297684.049999997</v>
      </c>
      <c r="BY155" s="97">
        <f t="shared" si="697"/>
        <v>9644286.5100000054</v>
      </c>
      <c r="BZ155" s="97">
        <f t="shared" si="697"/>
        <v>22510913.159999996</v>
      </c>
      <c r="CA155" s="97">
        <f t="shared" si="697"/>
        <v>5635392.9700000137</v>
      </c>
      <c r="CB155" s="97">
        <f t="shared" si="697"/>
        <v>1452812.5200000107</v>
      </c>
      <c r="CC155" s="97">
        <f t="shared" si="697"/>
        <v>-17001038.879999995</v>
      </c>
      <c r="CD155" s="97">
        <f t="shared" si="697"/>
        <v>11864789.909999982</v>
      </c>
      <c r="CE155" s="97">
        <f t="shared" ref="CE155:CN159" si="698">Y155-M155</f>
        <v>5139030.7000000179</v>
      </c>
      <c r="CF155" s="97">
        <f t="shared" si="698"/>
        <v>14416659.520000011</v>
      </c>
      <c r="CG155" s="97">
        <f t="shared" si="698"/>
        <v>-9749601.5799999833</v>
      </c>
      <c r="CH155" s="97">
        <f t="shared" si="698"/>
        <v>-13824724.649999991</v>
      </c>
      <c r="CI155" s="97">
        <f t="shared" si="698"/>
        <v>-7730004.0900000036</v>
      </c>
      <c r="CJ155" s="97">
        <f t="shared" si="698"/>
        <v>5451123.8600000143</v>
      </c>
      <c r="CK155" s="97">
        <f t="shared" si="698"/>
        <v>-22781382.789999992</v>
      </c>
      <c r="CL155" s="97">
        <f t="shared" si="698"/>
        <v>-25202952.840000004</v>
      </c>
      <c r="CM155" s="264">
        <f t="shared" si="698"/>
        <v>20656714.629999995</v>
      </c>
      <c r="CN155" s="264">
        <f t="shared" si="698"/>
        <v>-14616168</v>
      </c>
      <c r="CO155" s="264">
        <f t="shared" ref="CO155:CX159" si="699">AI155-W155</f>
        <v>8839459.6299999952</v>
      </c>
      <c r="CP155" s="264">
        <f t="shared" si="699"/>
        <v>8260826.400000006</v>
      </c>
      <c r="CQ155" s="294">
        <f t="shared" si="699"/>
        <v>-8368720</v>
      </c>
      <c r="CR155" s="294">
        <f t="shared" si="699"/>
        <v>-4935771</v>
      </c>
      <c r="CS155" s="294">
        <f t="shared" si="699"/>
        <v>-4689251.0600000024</v>
      </c>
      <c r="CT155" s="294">
        <f t="shared" si="699"/>
        <v>-10851200.330000013</v>
      </c>
      <c r="CU155" s="294">
        <f t="shared" si="699"/>
        <v>1232952.3700000048</v>
      </c>
      <c r="CV155" s="294">
        <f t="shared" si="699"/>
        <v>-4069584.1800000072</v>
      </c>
      <c r="CW155" s="294">
        <f t="shared" si="699"/>
        <v>12263457</v>
      </c>
      <c r="CX155" s="294">
        <f t="shared" si="699"/>
        <v>26076385.870000005</v>
      </c>
      <c r="CY155" s="294">
        <f t="shared" ref="CY155:DH159" si="700">AS155-AG155</f>
        <v>-23136121</v>
      </c>
      <c r="CZ155" s="294">
        <f t="shared" si="700"/>
        <v>-6250189</v>
      </c>
      <c r="DA155" s="294">
        <f t="shared" si="700"/>
        <v>-4077125</v>
      </c>
      <c r="DB155" s="294">
        <f t="shared" si="700"/>
        <v>-36147977</v>
      </c>
      <c r="DC155" s="294">
        <f t="shared" si="700"/>
        <v>-14512505</v>
      </c>
      <c r="DD155" s="294">
        <f t="shared" si="700"/>
        <v>-3585314</v>
      </c>
      <c r="DE155" s="294">
        <f t="shared" si="700"/>
        <v>20500929</v>
      </c>
      <c r="DF155" s="294">
        <f t="shared" si="700"/>
        <v>7519633</v>
      </c>
      <c r="DG155" s="294">
        <f t="shared" si="700"/>
        <v>-11584131</v>
      </c>
      <c r="DH155" s="294">
        <f t="shared" si="700"/>
        <v>-12091720</v>
      </c>
      <c r="DI155" s="294">
        <f t="shared" ref="DI155:DY159" si="701">BC155-AQ155</f>
        <v>619895</v>
      </c>
      <c r="DJ155" s="294">
        <f t="shared" si="701"/>
        <v>-17765386</v>
      </c>
      <c r="DK155" s="294">
        <f t="shared" si="701"/>
        <v>-21757375</v>
      </c>
      <c r="DL155" s="294">
        <f t="shared" si="701"/>
        <v>-121255</v>
      </c>
      <c r="DM155" s="294">
        <f t="shared" si="701"/>
        <v>6331839</v>
      </c>
      <c r="DN155" s="294">
        <f t="shared" si="701"/>
        <v>31694784</v>
      </c>
      <c r="DO155" s="294">
        <f t="shared" si="701"/>
        <v>17526109</v>
      </c>
      <c r="DP155" s="294">
        <f t="shared" si="701"/>
        <v>-1686499</v>
      </c>
      <c r="DQ155" s="294">
        <f t="shared" si="701"/>
        <v>-916403</v>
      </c>
      <c r="DR155" s="294">
        <f t="shared" si="701"/>
        <v>-4248361</v>
      </c>
      <c r="DS155" s="294">
        <f t="shared" si="701"/>
        <v>16364829</v>
      </c>
      <c r="DT155" s="294">
        <f t="shared" si="701"/>
        <v>22208913</v>
      </c>
      <c r="DU155" s="294">
        <f t="shared" si="701"/>
        <v>31833777</v>
      </c>
      <c r="DV155" s="294">
        <f t="shared" si="701"/>
        <v>5121183</v>
      </c>
      <c r="DW155" s="294">
        <f t="shared" si="701"/>
        <v>3659786</v>
      </c>
      <c r="DX155" s="294">
        <f t="shared" si="701"/>
        <v>12037687</v>
      </c>
      <c r="DY155" s="294">
        <f t="shared" si="701"/>
        <v>5467052</v>
      </c>
      <c r="DZ155" s="327"/>
      <c r="EA155" s="31">
        <f>'MONTHLY SUMMARIES'!D115</f>
        <v>6945462</v>
      </c>
    </row>
    <row r="156" spans="1:132" s="34" customFormat="1" x14ac:dyDescent="0.25">
      <c r="A156" s="143"/>
      <c r="B156" s="35" t="s">
        <v>144</v>
      </c>
      <c r="C156" s="94">
        <f t="shared" ref="C156:D156" si="702">+C133-C142</f>
        <v>2427747.1999999993</v>
      </c>
      <c r="D156" s="95">
        <f t="shared" si="702"/>
        <v>164118.71000000089</v>
      </c>
      <c r="E156" s="95">
        <f t="shared" ref="E156:R156" si="703">+E133-E142</f>
        <v>-967800</v>
      </c>
      <c r="F156" s="95">
        <f t="shared" si="703"/>
        <v>679415.31000000052</v>
      </c>
      <c r="G156" s="95">
        <f t="shared" si="703"/>
        <v>2709482.8200000003</v>
      </c>
      <c r="H156" s="95">
        <f t="shared" si="703"/>
        <v>2882016.459999999</v>
      </c>
      <c r="I156" s="95">
        <f t="shared" si="703"/>
        <v>852526.41000000015</v>
      </c>
      <c r="J156" s="95">
        <f t="shared" si="703"/>
        <v>566315.11999999918</v>
      </c>
      <c r="K156" s="95">
        <f t="shared" si="703"/>
        <v>2236274.3899999997</v>
      </c>
      <c r="L156" s="96">
        <f t="shared" si="703"/>
        <v>4532366.08</v>
      </c>
      <c r="M156" s="95">
        <f t="shared" si="703"/>
        <v>4904981.9700000007</v>
      </c>
      <c r="N156" s="95">
        <f t="shared" si="703"/>
        <v>2244727.66</v>
      </c>
      <c r="O156" s="95">
        <f t="shared" si="703"/>
        <v>1881415.2200000007</v>
      </c>
      <c r="P156" s="95">
        <f t="shared" si="703"/>
        <v>2166894.0699999984</v>
      </c>
      <c r="Q156" s="95">
        <f t="shared" si="703"/>
        <v>639873.3900000006</v>
      </c>
      <c r="R156" s="95">
        <f t="shared" si="703"/>
        <v>1220483.0999999996</v>
      </c>
      <c r="S156" s="95">
        <f t="shared" ref="S156:T156" si="704">+S133-S142</f>
        <v>3547599.540000001</v>
      </c>
      <c r="T156" s="95">
        <f t="shared" si="704"/>
        <v>2368873.6199999992</v>
      </c>
      <c r="U156" s="95">
        <f t="shared" ref="U156:V156" si="705">+U133-U142</f>
        <v>227490.84000000171</v>
      </c>
      <c r="V156" s="95">
        <f t="shared" si="705"/>
        <v>922041</v>
      </c>
      <c r="W156" s="95">
        <f t="shared" ref="W156:AA156" si="706">+W133-W142</f>
        <v>227490.84000000171</v>
      </c>
      <c r="X156" s="96">
        <f t="shared" si="706"/>
        <v>4801863.0299999993</v>
      </c>
      <c r="Y156" s="95">
        <f t="shared" si="706"/>
        <v>4722389</v>
      </c>
      <c r="Z156" s="95">
        <v>4261886</v>
      </c>
      <c r="AA156" s="95">
        <f t="shared" si="706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7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2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>
        <v>258448</v>
      </c>
      <c r="BN156" s="287">
        <v>2378203</v>
      </c>
      <c r="BO156" s="287">
        <v>6662324</v>
      </c>
      <c r="BP156" s="287">
        <v>3756182</v>
      </c>
      <c r="BQ156" s="287">
        <v>-4729689</v>
      </c>
      <c r="BR156" s="287">
        <v>-812775</v>
      </c>
      <c r="BS156" s="287">
        <v>2728089</v>
      </c>
      <c r="BT156" s="287"/>
      <c r="BU156" s="94">
        <f t="shared" si="697"/>
        <v>-546331.97999999858</v>
      </c>
      <c r="BV156" s="97">
        <f t="shared" si="697"/>
        <v>2002775.3599999975</v>
      </c>
      <c r="BW156" s="97">
        <f t="shared" si="697"/>
        <v>1607673.3900000006</v>
      </c>
      <c r="BX156" s="97">
        <f t="shared" si="697"/>
        <v>541067.78999999911</v>
      </c>
      <c r="BY156" s="97">
        <f t="shared" si="697"/>
        <v>838116.72000000067</v>
      </c>
      <c r="BZ156" s="97">
        <f t="shared" si="697"/>
        <v>-513142.83999999985</v>
      </c>
      <c r="CA156" s="97">
        <f t="shared" si="697"/>
        <v>-625035.56999999844</v>
      </c>
      <c r="CB156" s="97">
        <f t="shared" si="697"/>
        <v>355725.88000000082</v>
      </c>
      <c r="CC156" s="97">
        <f t="shared" si="697"/>
        <v>-2008783.549999998</v>
      </c>
      <c r="CD156" s="97">
        <f t="shared" si="697"/>
        <v>269496.94999999925</v>
      </c>
      <c r="CE156" s="97">
        <f t="shared" si="698"/>
        <v>-182592.97000000067</v>
      </c>
      <c r="CF156" s="97">
        <f t="shared" si="698"/>
        <v>2017158.3399999999</v>
      </c>
      <c r="CG156" s="97">
        <f t="shared" si="698"/>
        <v>401113.51999999955</v>
      </c>
      <c r="CH156" s="97">
        <f t="shared" si="698"/>
        <v>-504464.50999999791</v>
      </c>
      <c r="CI156" s="97">
        <f t="shared" si="698"/>
        <v>148529.47999999858</v>
      </c>
      <c r="CJ156" s="97">
        <f t="shared" si="698"/>
        <v>1226791.5300000012</v>
      </c>
      <c r="CK156" s="97">
        <f t="shared" si="698"/>
        <v>-1508284.540000001</v>
      </c>
      <c r="CL156" s="97">
        <f t="shared" si="698"/>
        <v>-2757085.1599999983</v>
      </c>
      <c r="CM156" s="264">
        <f t="shared" si="698"/>
        <v>879366.15999999829</v>
      </c>
      <c r="CN156" s="264">
        <f t="shared" si="698"/>
        <v>-979573</v>
      </c>
      <c r="CO156" s="264">
        <f t="shared" si="699"/>
        <v>-24715655.840000004</v>
      </c>
      <c r="CP156" s="264">
        <f t="shared" si="699"/>
        <v>-2839329.0299999993</v>
      </c>
      <c r="CQ156" s="294">
        <f t="shared" si="699"/>
        <v>-3127994</v>
      </c>
      <c r="CR156" s="294">
        <f t="shared" si="699"/>
        <v>539285</v>
      </c>
      <c r="CS156" s="294">
        <f t="shared" si="699"/>
        <v>880070.25999999978</v>
      </c>
      <c r="CT156" s="294">
        <f t="shared" si="699"/>
        <v>-343861.56000000052</v>
      </c>
      <c r="CU156" s="294">
        <f t="shared" si="699"/>
        <v>-778517.86999999918</v>
      </c>
      <c r="CV156" s="294">
        <f t="shared" si="699"/>
        <v>-1692812.6300000008</v>
      </c>
      <c r="CW156" s="294">
        <f t="shared" si="699"/>
        <v>1597183</v>
      </c>
      <c r="CX156" s="294">
        <f t="shared" si="699"/>
        <v>-371477.46000000089</v>
      </c>
      <c r="CY156" s="294">
        <f t="shared" si="700"/>
        <v>-1074234</v>
      </c>
      <c r="CZ156" s="294">
        <f t="shared" si="700"/>
        <v>-2042602</v>
      </c>
      <c r="DA156" s="294">
        <f t="shared" si="700"/>
        <v>24366356</v>
      </c>
      <c r="DB156" s="294">
        <f t="shared" si="700"/>
        <v>-387898</v>
      </c>
      <c r="DC156" s="294">
        <f t="shared" si="700"/>
        <v>932646</v>
      </c>
      <c r="DD156" s="294">
        <f t="shared" si="700"/>
        <v>-2602766</v>
      </c>
      <c r="DE156" s="294">
        <f t="shared" si="700"/>
        <v>4542421</v>
      </c>
      <c r="DF156" s="294">
        <f t="shared" si="700"/>
        <v>2795419</v>
      </c>
      <c r="DG156" s="294">
        <f t="shared" si="700"/>
        <v>-1297592</v>
      </c>
      <c r="DH156" s="294">
        <f t="shared" si="700"/>
        <v>-1258968</v>
      </c>
      <c r="DI156" s="294">
        <f t="shared" si="701"/>
        <v>-634535</v>
      </c>
      <c r="DJ156" s="294">
        <f t="shared" si="701"/>
        <v>-2646463</v>
      </c>
      <c r="DK156" s="294">
        <f t="shared" si="701"/>
        <v>-2352678</v>
      </c>
      <c r="DL156" s="294">
        <f t="shared" si="701"/>
        <v>-219921</v>
      </c>
      <c r="DM156" s="294">
        <f t="shared" si="701"/>
        <v>2362380</v>
      </c>
      <c r="DN156" s="294">
        <f t="shared" si="701"/>
        <v>5830171</v>
      </c>
      <c r="DO156" s="294">
        <f t="shared" si="701"/>
        <v>3457458</v>
      </c>
      <c r="DP156" s="294">
        <f t="shared" si="701"/>
        <v>3827053</v>
      </c>
      <c r="DQ156" s="294">
        <f t="shared" si="701"/>
        <v>-2765092</v>
      </c>
      <c r="DR156" s="294">
        <f t="shared" si="701"/>
        <v>-3196411</v>
      </c>
      <c r="DS156" s="294">
        <f t="shared" si="701"/>
        <v>1546155</v>
      </c>
      <c r="DT156" s="294">
        <f t="shared" si="701"/>
        <v>2882709</v>
      </c>
      <c r="DU156" s="294">
        <f t="shared" si="701"/>
        <v>3660361</v>
      </c>
      <c r="DV156" s="294">
        <f t="shared" si="701"/>
        <v>7162334</v>
      </c>
      <c r="DW156" s="294">
        <f t="shared" si="701"/>
        <v>-2409634</v>
      </c>
      <c r="DX156" s="294">
        <f t="shared" si="701"/>
        <v>1507280</v>
      </c>
      <c r="DY156" s="294">
        <f t="shared" si="701"/>
        <v>487518</v>
      </c>
      <c r="DZ156" s="327"/>
      <c r="EA156" s="31">
        <f>'MONTHLY SUMMARIES'!D116</f>
        <v>2728089</v>
      </c>
    </row>
    <row r="157" spans="1:132" s="34" customFormat="1" x14ac:dyDescent="0.25">
      <c r="A157" s="143"/>
      <c r="B157" s="35" t="s">
        <v>145</v>
      </c>
      <c r="C157" s="94">
        <f t="shared" ref="C157:D157" si="707">+C136-C143</f>
        <v>5433281.3099999949</v>
      </c>
      <c r="D157" s="95">
        <f t="shared" si="707"/>
        <v>83378.719999998808</v>
      </c>
      <c r="E157" s="95">
        <f t="shared" ref="E157:R157" si="708">+E136-E143</f>
        <v>-1529261.2100000009</v>
      </c>
      <c r="F157" s="95">
        <f t="shared" si="708"/>
        <v>3661322.6099999994</v>
      </c>
      <c r="G157" s="95">
        <f t="shared" si="708"/>
        <v>5444509.75</v>
      </c>
      <c r="H157" s="95">
        <f t="shared" si="708"/>
        <v>1933151.5</v>
      </c>
      <c r="I157" s="95">
        <f t="shared" si="708"/>
        <v>-114787.89999999851</v>
      </c>
      <c r="J157" s="95">
        <f t="shared" si="708"/>
        <v>-1447661.8500000015</v>
      </c>
      <c r="K157" s="95">
        <f t="shared" si="708"/>
        <v>2677752.0999999978</v>
      </c>
      <c r="L157" s="96">
        <f t="shared" si="708"/>
        <v>5036492.3999999985</v>
      </c>
      <c r="M157" s="95">
        <f t="shared" si="708"/>
        <v>4791859.1299999952</v>
      </c>
      <c r="N157" s="95">
        <f t="shared" si="708"/>
        <v>2805372.9200000018</v>
      </c>
      <c r="O157" s="95">
        <f t="shared" si="708"/>
        <v>2122445</v>
      </c>
      <c r="P157" s="95">
        <f t="shared" si="708"/>
        <v>5573289.5700000003</v>
      </c>
      <c r="Q157" s="95">
        <f t="shared" si="708"/>
        <v>-516826.1799999997</v>
      </c>
      <c r="R157" s="95">
        <f t="shared" si="708"/>
        <v>3578244.120000001</v>
      </c>
      <c r="S157" s="95">
        <f t="shared" ref="S157:T157" si="709">+S136-S143</f>
        <v>6342852.8499999978</v>
      </c>
      <c r="T157" s="95">
        <f t="shared" si="709"/>
        <v>5854977.5700000003</v>
      </c>
      <c r="U157" s="95">
        <f t="shared" ref="U157:V157" si="710">+U136-U143</f>
        <v>308867.71999999881</v>
      </c>
      <c r="V157" s="95">
        <f t="shared" si="710"/>
        <v>2881162</v>
      </c>
      <c r="W157" s="95">
        <f t="shared" ref="W157:AA157" si="711">+W136-W143</f>
        <v>308867.71999999881</v>
      </c>
      <c r="X157" s="96">
        <f t="shared" si="711"/>
        <v>7788667.7200000025</v>
      </c>
      <c r="Y157" s="95">
        <f t="shared" si="711"/>
        <v>8406805</v>
      </c>
      <c r="Z157" s="95">
        <v>6097309</v>
      </c>
      <c r="AA157" s="95">
        <f t="shared" si="711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7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2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>
        <v>6537302</v>
      </c>
      <c r="BN157" s="287">
        <v>8095442</v>
      </c>
      <c r="BO157" s="287">
        <v>10432991</v>
      </c>
      <c r="BP157" s="287">
        <v>8835295</v>
      </c>
      <c r="BQ157" s="287">
        <v>-1803836</v>
      </c>
      <c r="BR157" s="287">
        <v>5295282</v>
      </c>
      <c r="BS157" s="287">
        <v>4081763</v>
      </c>
      <c r="BT157" s="287"/>
      <c r="BU157" s="94">
        <f t="shared" si="697"/>
        <v>-3310836.3099999949</v>
      </c>
      <c r="BV157" s="97">
        <f t="shared" si="697"/>
        <v>5489910.8500000015</v>
      </c>
      <c r="BW157" s="97">
        <f t="shared" si="697"/>
        <v>1012435.0300000012</v>
      </c>
      <c r="BX157" s="97">
        <f t="shared" si="697"/>
        <v>-83078.489999998361</v>
      </c>
      <c r="BY157" s="97">
        <f t="shared" si="697"/>
        <v>898343.09999999776</v>
      </c>
      <c r="BZ157" s="97">
        <f t="shared" si="697"/>
        <v>3921826.0700000003</v>
      </c>
      <c r="CA157" s="97">
        <f t="shared" si="697"/>
        <v>423655.61999999732</v>
      </c>
      <c r="CB157" s="97">
        <f t="shared" si="697"/>
        <v>4328823.8500000015</v>
      </c>
      <c r="CC157" s="97">
        <f t="shared" si="697"/>
        <v>-2368884.379999999</v>
      </c>
      <c r="CD157" s="97">
        <f t="shared" si="697"/>
        <v>2752175.320000004</v>
      </c>
      <c r="CE157" s="97">
        <f t="shared" si="698"/>
        <v>3614945.8700000048</v>
      </c>
      <c r="CF157" s="97">
        <f t="shared" si="698"/>
        <v>3291936.0799999982</v>
      </c>
      <c r="CG157" s="97">
        <f t="shared" si="698"/>
        <v>-1431611.7800000012</v>
      </c>
      <c r="CH157" s="97">
        <f t="shared" si="698"/>
        <v>-737878.85000000149</v>
      </c>
      <c r="CI157" s="97">
        <f t="shared" si="698"/>
        <v>1310471.4900000021</v>
      </c>
      <c r="CJ157" s="97">
        <f t="shared" si="698"/>
        <v>5600867.379999999</v>
      </c>
      <c r="CK157" s="97">
        <f t="shared" si="698"/>
        <v>9046922.1500000022</v>
      </c>
      <c r="CL157" s="97">
        <f t="shared" si="698"/>
        <v>-4637120.1200000048</v>
      </c>
      <c r="CM157" s="264">
        <f t="shared" si="698"/>
        <v>5116217.2800000012</v>
      </c>
      <c r="CN157" s="264">
        <f t="shared" si="698"/>
        <v>-3188479</v>
      </c>
      <c r="CO157" s="264">
        <f t="shared" si="699"/>
        <v>38993.280000001192</v>
      </c>
      <c r="CP157" s="264">
        <f t="shared" si="699"/>
        <v>5306296.2799999975</v>
      </c>
      <c r="CQ157" s="294">
        <f t="shared" si="699"/>
        <v>768428</v>
      </c>
      <c r="CR157" s="294">
        <f t="shared" si="699"/>
        <v>-181781</v>
      </c>
      <c r="CS157" s="294">
        <f t="shared" si="699"/>
        <v>-361759.21999999881</v>
      </c>
      <c r="CT157" s="294">
        <f t="shared" si="699"/>
        <v>-5192165.7199999988</v>
      </c>
      <c r="CU157" s="294">
        <f t="shared" si="699"/>
        <v>-1598734.3100000024</v>
      </c>
      <c r="CV157" s="294">
        <f t="shared" si="699"/>
        <v>-4889010.5</v>
      </c>
      <c r="CW157" s="294">
        <f t="shared" si="699"/>
        <v>-10200058</v>
      </c>
      <c r="CX157" s="294">
        <f t="shared" si="699"/>
        <v>5636869.5500000045</v>
      </c>
      <c r="CY157" s="294">
        <f t="shared" si="700"/>
        <v>-411029</v>
      </c>
      <c r="CZ157" s="294">
        <f t="shared" si="700"/>
        <v>-4290077</v>
      </c>
      <c r="DA157" s="294">
        <f t="shared" si="700"/>
        <v>-1248605</v>
      </c>
      <c r="DB157" s="294">
        <f t="shared" si="700"/>
        <v>-11192151</v>
      </c>
      <c r="DC157" s="294">
        <f t="shared" si="700"/>
        <v>-3812249</v>
      </c>
      <c r="DD157" s="294">
        <f t="shared" si="700"/>
        <v>-2047711</v>
      </c>
      <c r="DE157" s="294">
        <f t="shared" si="700"/>
        <v>12708433</v>
      </c>
      <c r="DF157" s="294">
        <f t="shared" si="700"/>
        <v>555493</v>
      </c>
      <c r="DG157" s="294">
        <f t="shared" si="700"/>
        <v>-541298</v>
      </c>
      <c r="DH157" s="294">
        <f t="shared" si="700"/>
        <v>-1767006</v>
      </c>
      <c r="DI157" s="294">
        <f t="shared" si="701"/>
        <v>828755</v>
      </c>
      <c r="DJ157" s="294">
        <f t="shared" si="701"/>
        <v>-1220749</v>
      </c>
      <c r="DK157" s="294">
        <f t="shared" si="701"/>
        <v>-5743549</v>
      </c>
      <c r="DL157" s="294">
        <f t="shared" si="701"/>
        <v>3867901</v>
      </c>
      <c r="DM157" s="294">
        <f t="shared" si="701"/>
        <v>4703289</v>
      </c>
      <c r="DN157" s="294">
        <f t="shared" si="701"/>
        <v>8982145</v>
      </c>
      <c r="DO157" s="294">
        <f t="shared" si="701"/>
        <v>1356873</v>
      </c>
      <c r="DP157" s="294">
        <f t="shared" si="701"/>
        <v>3285153</v>
      </c>
      <c r="DQ157" s="294">
        <f t="shared" si="701"/>
        <v>-3290654</v>
      </c>
      <c r="DR157" s="294">
        <f t="shared" si="701"/>
        <v>3084629</v>
      </c>
      <c r="DS157" s="294">
        <f t="shared" si="701"/>
        <v>7883689</v>
      </c>
      <c r="DT157" s="294">
        <f t="shared" si="701"/>
        <v>5572347</v>
      </c>
      <c r="DU157" s="294">
        <f t="shared" si="701"/>
        <v>4414519</v>
      </c>
      <c r="DV157" s="294">
        <f t="shared" si="701"/>
        <v>3201317</v>
      </c>
      <c r="DW157" s="294">
        <f t="shared" si="701"/>
        <v>-1074343</v>
      </c>
      <c r="DX157" s="294">
        <f t="shared" si="701"/>
        <v>6024775</v>
      </c>
      <c r="DY157" s="294">
        <f t="shared" si="701"/>
        <v>279218</v>
      </c>
      <c r="DZ157" s="327"/>
      <c r="EA157" s="31">
        <f>'MONTHLY SUMMARIES'!D117</f>
        <v>4081763</v>
      </c>
    </row>
    <row r="158" spans="1:132" s="34" customFormat="1" x14ac:dyDescent="0.25">
      <c r="A158" s="143"/>
      <c r="B158" s="35" t="s">
        <v>146</v>
      </c>
      <c r="C158" s="94">
        <f t="shared" ref="C158:D158" si="712">+C137-C144</f>
        <v>5397136.8300000019</v>
      </c>
      <c r="D158" s="95">
        <f t="shared" si="712"/>
        <v>1769066.7699999958</v>
      </c>
      <c r="E158" s="95">
        <f t="shared" ref="E158:R158" si="713">+E137-E144</f>
        <v>-1303454.9599999972</v>
      </c>
      <c r="F158" s="95">
        <f t="shared" si="713"/>
        <v>6390058.4000000022</v>
      </c>
      <c r="G158" s="95">
        <f t="shared" si="713"/>
        <v>5017220.870000001</v>
      </c>
      <c r="H158" s="95">
        <f t="shared" si="713"/>
        <v>3385276.6199999973</v>
      </c>
      <c r="I158" s="95">
        <f t="shared" si="713"/>
        <v>3659843.7399999984</v>
      </c>
      <c r="J158" s="95">
        <f t="shared" si="713"/>
        <v>-40717.64999999851</v>
      </c>
      <c r="K158" s="95">
        <f t="shared" si="713"/>
        <v>2689915.2200000025</v>
      </c>
      <c r="L158" s="96">
        <f t="shared" si="713"/>
        <v>5753907.3499999978</v>
      </c>
      <c r="M158" s="95">
        <f t="shared" si="713"/>
        <v>6502277.700000003</v>
      </c>
      <c r="N158" s="95">
        <f t="shared" si="713"/>
        <v>4661635.6400000006</v>
      </c>
      <c r="O158" s="95">
        <f t="shared" si="713"/>
        <v>3932733.400000006</v>
      </c>
      <c r="P158" s="95">
        <f t="shared" si="713"/>
        <v>7514001.200000003</v>
      </c>
      <c r="Q158" s="95">
        <f t="shared" si="713"/>
        <v>2182647</v>
      </c>
      <c r="R158" s="95">
        <f t="shared" si="713"/>
        <v>3772083.9600000009</v>
      </c>
      <c r="S158" s="95">
        <f t="shared" ref="S158:T158" si="714">+S137-S144</f>
        <v>14718330.219999999</v>
      </c>
      <c r="T158" s="95">
        <f t="shared" si="714"/>
        <v>22169596.090000004</v>
      </c>
      <c r="U158" s="95">
        <f t="shared" ref="U158:V158" si="715">+U137-U144</f>
        <v>7181463.6700000018</v>
      </c>
      <c r="V158" s="95">
        <f t="shared" si="715"/>
        <v>7246742</v>
      </c>
      <c r="W158" s="95">
        <f t="shared" ref="W158:AA158" si="716">+W137-W144</f>
        <v>7181463.6700000018</v>
      </c>
      <c r="X158" s="96">
        <f t="shared" si="716"/>
        <v>9909915.5099999979</v>
      </c>
      <c r="Y158" s="95">
        <f t="shared" si="716"/>
        <v>10938504</v>
      </c>
      <c r="Z158" s="95">
        <v>10577005</v>
      </c>
      <c r="AA158" s="95">
        <f t="shared" si="716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7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2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>
        <v>4462100</v>
      </c>
      <c r="BN158" s="287">
        <v>5943458</v>
      </c>
      <c r="BO158" s="287">
        <v>13015789</v>
      </c>
      <c r="BP158" s="287">
        <v>11849700</v>
      </c>
      <c r="BQ158" s="287">
        <v>2014369</v>
      </c>
      <c r="BR158" s="287">
        <v>6589956</v>
      </c>
      <c r="BS158" s="287">
        <v>6947145</v>
      </c>
      <c r="BT158" s="287"/>
      <c r="BU158" s="94">
        <f t="shared" si="697"/>
        <v>-1464403.429999996</v>
      </c>
      <c r="BV158" s="97">
        <f t="shared" si="697"/>
        <v>5744934.4300000072</v>
      </c>
      <c r="BW158" s="97">
        <f t="shared" si="697"/>
        <v>3486101.9599999972</v>
      </c>
      <c r="BX158" s="97">
        <f t="shared" si="697"/>
        <v>-2617974.4400000013</v>
      </c>
      <c r="BY158" s="97">
        <f t="shared" si="697"/>
        <v>9701109.3499999978</v>
      </c>
      <c r="BZ158" s="97">
        <f t="shared" si="697"/>
        <v>18784319.470000006</v>
      </c>
      <c r="CA158" s="97">
        <f t="shared" si="697"/>
        <v>3521619.9300000034</v>
      </c>
      <c r="CB158" s="97">
        <f t="shared" si="697"/>
        <v>7287459.6499999985</v>
      </c>
      <c r="CC158" s="97">
        <f t="shared" si="697"/>
        <v>4491548.4499999993</v>
      </c>
      <c r="CD158" s="97">
        <f t="shared" si="697"/>
        <v>4156008.16</v>
      </c>
      <c r="CE158" s="97">
        <f t="shared" si="698"/>
        <v>4436226.299999997</v>
      </c>
      <c r="CF158" s="97">
        <f t="shared" si="698"/>
        <v>5915369.3599999994</v>
      </c>
      <c r="CG158" s="97">
        <f t="shared" si="698"/>
        <v>-3177513.950000003</v>
      </c>
      <c r="CH158" s="97">
        <f t="shared" si="698"/>
        <v>3566726.6099999994</v>
      </c>
      <c r="CI158" s="97">
        <f t="shared" si="698"/>
        <v>1100153.1500000022</v>
      </c>
      <c r="CJ158" s="97">
        <f t="shared" si="698"/>
        <v>8897154.6100000031</v>
      </c>
      <c r="CK158" s="97">
        <f t="shared" si="698"/>
        <v>-7672371.2199999988</v>
      </c>
      <c r="CL158" s="97">
        <f t="shared" si="698"/>
        <v>-20380961.370000005</v>
      </c>
      <c r="CM158" s="264">
        <f t="shared" si="698"/>
        <v>-471442.67000000179</v>
      </c>
      <c r="CN158" s="264">
        <f t="shared" si="698"/>
        <v>139816</v>
      </c>
      <c r="CO158" s="264">
        <f t="shared" si="699"/>
        <v>-3717044.6700000018</v>
      </c>
      <c r="CP158" s="264">
        <f t="shared" si="699"/>
        <v>-2968752.5099999979</v>
      </c>
      <c r="CQ158" s="294">
        <f t="shared" si="699"/>
        <v>832162</v>
      </c>
      <c r="CR158" s="294">
        <f t="shared" si="699"/>
        <v>-2792305</v>
      </c>
      <c r="CS158" s="294">
        <f t="shared" si="699"/>
        <v>3286660.549999997</v>
      </c>
      <c r="CT158" s="294">
        <f t="shared" si="699"/>
        <v>-5009337.8100000024</v>
      </c>
      <c r="CU158" s="294">
        <f t="shared" si="699"/>
        <v>1745740.8499999978</v>
      </c>
      <c r="CV158" s="294">
        <f t="shared" si="699"/>
        <v>-1678633.570000004</v>
      </c>
      <c r="CW158" s="294">
        <f t="shared" si="699"/>
        <v>-844518</v>
      </c>
      <c r="CX158" s="294">
        <f t="shared" si="699"/>
        <v>10395407.280000001</v>
      </c>
      <c r="CY158" s="294">
        <f t="shared" si="700"/>
        <v>6987239</v>
      </c>
      <c r="CZ158" s="294">
        <f t="shared" si="700"/>
        <v>-5374862</v>
      </c>
      <c r="DA158" s="294">
        <f t="shared" si="700"/>
        <v>-4139026</v>
      </c>
      <c r="DB158" s="294">
        <f t="shared" si="700"/>
        <v>-5480077</v>
      </c>
      <c r="DC158" s="294">
        <f t="shared" si="700"/>
        <v>-8590399</v>
      </c>
      <c r="DD158" s="294">
        <f t="shared" si="700"/>
        <v>-4451903</v>
      </c>
      <c r="DE158" s="294">
        <f t="shared" si="700"/>
        <v>6957457</v>
      </c>
      <c r="DF158" s="294">
        <f t="shared" si="700"/>
        <v>5215780</v>
      </c>
      <c r="DG158" s="294">
        <f t="shared" si="700"/>
        <v>-1616978</v>
      </c>
      <c r="DH158" s="294">
        <f t="shared" si="700"/>
        <v>-1983716</v>
      </c>
      <c r="DI158" s="294">
        <f t="shared" si="701"/>
        <v>2106534</v>
      </c>
      <c r="DJ158" s="294">
        <f t="shared" si="701"/>
        <v>-5644858</v>
      </c>
      <c r="DK158" s="294">
        <f t="shared" si="701"/>
        <v>-10798663</v>
      </c>
      <c r="DL158" s="294">
        <f t="shared" si="701"/>
        <v>886901</v>
      </c>
      <c r="DM158" s="294">
        <f t="shared" si="701"/>
        <v>6197334</v>
      </c>
      <c r="DN158" s="294">
        <f t="shared" si="701"/>
        <v>9539904</v>
      </c>
      <c r="DO158" s="294">
        <f t="shared" si="701"/>
        <v>8649178</v>
      </c>
      <c r="DP158" s="294">
        <f t="shared" si="701"/>
        <v>9616416</v>
      </c>
      <c r="DQ158" s="294">
        <f t="shared" si="701"/>
        <v>-1667429</v>
      </c>
      <c r="DR158" s="294">
        <f t="shared" si="701"/>
        <v>-10089410</v>
      </c>
      <c r="DS158" s="294">
        <f t="shared" si="701"/>
        <v>1050537</v>
      </c>
      <c r="DT158" s="294">
        <f t="shared" si="701"/>
        <v>-3063431</v>
      </c>
      <c r="DU158" s="294">
        <f t="shared" si="701"/>
        <v>4707814</v>
      </c>
      <c r="DV158" s="294">
        <f t="shared" si="701"/>
        <v>5310516</v>
      </c>
      <c r="DW158" s="294">
        <f t="shared" si="701"/>
        <v>-884228</v>
      </c>
      <c r="DX158" s="294">
        <f t="shared" si="701"/>
        <v>3691359</v>
      </c>
      <c r="DY158" s="294">
        <f t="shared" si="701"/>
        <v>1424418</v>
      </c>
      <c r="DZ158" s="327"/>
      <c r="EA158" s="31">
        <f>'MONTHLY SUMMARIES'!D118</f>
        <v>6947145</v>
      </c>
    </row>
    <row r="159" spans="1:132" s="34" customFormat="1" x14ac:dyDescent="0.25">
      <c r="A159" s="143"/>
      <c r="B159" s="35" t="s">
        <v>147</v>
      </c>
      <c r="C159" s="94">
        <f t="shared" ref="C159:D159" si="717">+C138-C145</f>
        <v>9826169.8099999949</v>
      </c>
      <c r="D159" s="95">
        <f t="shared" si="717"/>
        <v>8030334.25</v>
      </c>
      <c r="E159" s="95">
        <f t="shared" ref="E159:R159" si="718">+E138-E145</f>
        <v>-3692229.1600000039</v>
      </c>
      <c r="F159" s="95">
        <f t="shared" si="718"/>
        <v>13420661.779999994</v>
      </c>
      <c r="G159" s="95">
        <f t="shared" si="718"/>
        <v>6251360.6499999985</v>
      </c>
      <c r="H159" s="95">
        <f t="shared" si="718"/>
        <v>7203253.2400000021</v>
      </c>
      <c r="I159" s="95">
        <f t="shared" si="718"/>
        <v>7730436.8500000015</v>
      </c>
      <c r="J159" s="95">
        <f t="shared" si="718"/>
        <v>4853666.5</v>
      </c>
      <c r="K159" s="95">
        <f t="shared" si="718"/>
        <v>4581950.9400000051</v>
      </c>
      <c r="L159" s="96">
        <f t="shared" si="718"/>
        <v>13886871.019999996</v>
      </c>
      <c r="M159" s="95">
        <f t="shared" si="718"/>
        <v>11472008.5</v>
      </c>
      <c r="N159" s="95">
        <f t="shared" si="718"/>
        <v>6230741.6000000015</v>
      </c>
      <c r="O159" s="95">
        <f t="shared" si="718"/>
        <v>4553774.9600000009</v>
      </c>
      <c r="P159" s="95">
        <f t="shared" si="718"/>
        <v>13715949.190000005</v>
      </c>
      <c r="Q159" s="95">
        <f t="shared" si="718"/>
        <v>4006195.7600000054</v>
      </c>
      <c r="R159" s="95">
        <f t="shared" si="718"/>
        <v>10508141.239999995</v>
      </c>
      <c r="S159" s="95">
        <f t="shared" ref="S159:T159" si="719">+S138-S145</f>
        <v>6539612.7899999991</v>
      </c>
      <c r="T159" s="95">
        <f t="shared" si="719"/>
        <v>10166062.600000001</v>
      </c>
      <c r="U159" s="95">
        <f t="shared" ref="U159:V159" si="720">+U138-U145</f>
        <v>4207012.3900000006</v>
      </c>
      <c r="V159" s="95">
        <f t="shared" si="720"/>
        <v>18418219</v>
      </c>
      <c r="W159" s="95">
        <f t="shared" ref="W159:AA159" si="721">+W138-W145</f>
        <v>4207012.3900000006</v>
      </c>
      <c r="X159" s="96">
        <f t="shared" si="721"/>
        <v>11222646.82</v>
      </c>
      <c r="Y159" s="95">
        <f t="shared" si="721"/>
        <v>17114653</v>
      </c>
      <c r="Z159" s="95">
        <v>11303621</v>
      </c>
      <c r="AA159" s="95">
        <f t="shared" si="721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7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2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>
        <v>6830697</v>
      </c>
      <c r="BN159" s="287">
        <v>13154792</v>
      </c>
      <c r="BO159" s="287">
        <v>10946955</v>
      </c>
      <c r="BP159" s="287">
        <v>22275776</v>
      </c>
      <c r="BQ159" s="287">
        <v>663297</v>
      </c>
      <c r="BR159" s="287">
        <v>6111186</v>
      </c>
      <c r="BS159" s="287">
        <v>9929211</v>
      </c>
      <c r="BT159" s="287"/>
      <c r="BU159" s="94">
        <f t="shared" si="697"/>
        <v>-5272394.849999994</v>
      </c>
      <c r="BV159" s="97">
        <f t="shared" si="697"/>
        <v>5685614.9400000051</v>
      </c>
      <c r="BW159" s="97">
        <f t="shared" si="697"/>
        <v>7698424.9200000092</v>
      </c>
      <c r="BX159" s="97">
        <f t="shared" si="697"/>
        <v>-2912520.5399999991</v>
      </c>
      <c r="BY159" s="97">
        <f t="shared" si="697"/>
        <v>288252.1400000006</v>
      </c>
      <c r="BZ159" s="97">
        <f t="shared" si="697"/>
        <v>2962809.3599999994</v>
      </c>
      <c r="CA159" s="97">
        <f t="shared" si="697"/>
        <v>-3523424.4600000009</v>
      </c>
      <c r="CB159" s="97">
        <f t="shared" si="697"/>
        <v>13564552.5</v>
      </c>
      <c r="CC159" s="97">
        <f t="shared" si="697"/>
        <v>-374938.55000000447</v>
      </c>
      <c r="CD159" s="97">
        <f t="shared" si="697"/>
        <v>-2664224.1999999955</v>
      </c>
      <c r="CE159" s="97">
        <f t="shared" si="698"/>
        <v>5642644.5</v>
      </c>
      <c r="CF159" s="97">
        <f t="shared" si="698"/>
        <v>5072879.3999999985</v>
      </c>
      <c r="CG159" s="97">
        <f t="shared" si="698"/>
        <v>-3211296.7199999988</v>
      </c>
      <c r="CH159" s="97">
        <f t="shared" si="698"/>
        <v>-4957688.9400000051</v>
      </c>
      <c r="CI159" s="97">
        <f t="shared" si="698"/>
        <v>331049.01999998838</v>
      </c>
      <c r="CJ159" s="97">
        <f t="shared" si="698"/>
        <v>1744552.3900000006</v>
      </c>
      <c r="CK159" s="97">
        <f t="shared" si="698"/>
        <v>3843702.2100000009</v>
      </c>
      <c r="CL159" s="97">
        <f t="shared" si="698"/>
        <v>-8385364.8500000015</v>
      </c>
      <c r="CM159" s="264">
        <f t="shared" si="698"/>
        <v>10045913.609999999</v>
      </c>
      <c r="CN159" s="264">
        <f t="shared" si="698"/>
        <v>-2768979</v>
      </c>
      <c r="CO159" s="264">
        <f t="shared" si="699"/>
        <v>-4238885.3900000006</v>
      </c>
      <c r="CP159" s="264">
        <f t="shared" si="699"/>
        <v>1072868.1799999997</v>
      </c>
      <c r="CQ159" s="294">
        <f t="shared" si="699"/>
        <v>2679719</v>
      </c>
      <c r="CR159" s="294">
        <f t="shared" si="699"/>
        <v>-3924792</v>
      </c>
      <c r="CS159" s="294">
        <f t="shared" si="699"/>
        <v>2650286.7599999979</v>
      </c>
      <c r="CT159" s="294">
        <f t="shared" si="699"/>
        <v>-4756629.25</v>
      </c>
      <c r="CU159" s="294">
        <f t="shared" si="699"/>
        <v>-2035231.7799999937</v>
      </c>
      <c r="CV159" s="294">
        <f t="shared" si="699"/>
        <v>2316502.3700000048</v>
      </c>
      <c r="CW159" s="294">
        <f t="shared" si="699"/>
        <v>-721981</v>
      </c>
      <c r="CX159" s="294">
        <f t="shared" si="699"/>
        <v>12791070.25</v>
      </c>
      <c r="CY159" s="294">
        <f t="shared" si="700"/>
        <v>9304666</v>
      </c>
      <c r="CZ159" s="294">
        <f t="shared" si="700"/>
        <v>-22246985</v>
      </c>
      <c r="DA159" s="294">
        <f t="shared" si="700"/>
        <v>830071</v>
      </c>
      <c r="DB159" s="294">
        <f t="shared" si="700"/>
        <v>-10281251</v>
      </c>
      <c r="DC159" s="294">
        <f t="shared" si="700"/>
        <v>-13957176</v>
      </c>
      <c r="DD159" s="294">
        <f t="shared" si="700"/>
        <v>-5630178</v>
      </c>
      <c r="DE159" s="294">
        <f t="shared" si="700"/>
        <v>3753768</v>
      </c>
      <c r="DF159" s="294">
        <f t="shared" si="700"/>
        <v>-5547890</v>
      </c>
      <c r="DG159" s="294">
        <f t="shared" si="700"/>
        <v>12624650</v>
      </c>
      <c r="DH159" s="294">
        <f t="shared" si="700"/>
        <v>-2787048</v>
      </c>
      <c r="DI159" s="294">
        <f t="shared" si="701"/>
        <v>1420043</v>
      </c>
      <c r="DJ159" s="294">
        <f t="shared" si="701"/>
        <v>-6799559</v>
      </c>
      <c r="DK159" s="294">
        <f t="shared" si="701"/>
        <v>-24233212</v>
      </c>
      <c r="DL159" s="294">
        <f t="shared" si="701"/>
        <v>5922125</v>
      </c>
      <c r="DM159" s="294">
        <f t="shared" si="701"/>
        <v>5652322</v>
      </c>
      <c r="DN159" s="294">
        <f t="shared" si="701"/>
        <v>10635417</v>
      </c>
      <c r="DO159" s="294">
        <f t="shared" si="701"/>
        <v>734666</v>
      </c>
      <c r="DP159" s="294">
        <f t="shared" si="701"/>
        <v>8166440</v>
      </c>
      <c r="DQ159" s="294">
        <f t="shared" si="701"/>
        <v>2902390</v>
      </c>
      <c r="DR159" s="294">
        <f t="shared" si="701"/>
        <v>7419242</v>
      </c>
      <c r="DS159" s="294">
        <f t="shared" si="701"/>
        <v>-8095966</v>
      </c>
      <c r="DT159" s="294">
        <f t="shared" si="701"/>
        <v>1372644</v>
      </c>
      <c r="DU159" s="294">
        <f t="shared" si="701"/>
        <v>-134422</v>
      </c>
      <c r="DV159" s="294">
        <f t="shared" si="701"/>
        <v>14503567</v>
      </c>
      <c r="DW159" s="294">
        <f t="shared" si="701"/>
        <v>1338917</v>
      </c>
      <c r="DX159" s="294">
        <f t="shared" si="701"/>
        <v>6786806</v>
      </c>
      <c r="DY159" s="294">
        <f t="shared" si="701"/>
        <v>3478691</v>
      </c>
      <c r="DZ159" s="327"/>
      <c r="EA159" s="31">
        <f>'MONTHLY SUMMARIES'!D119</f>
        <v>9929211</v>
      </c>
    </row>
    <row r="160" spans="1:132" s="127" customFormat="1" ht="15.75" thickBot="1" x14ac:dyDescent="0.3">
      <c r="A160" s="144"/>
      <c r="B160" s="48" t="s">
        <v>148</v>
      </c>
      <c r="C160" s="123">
        <f>SUM(C155:C159)</f>
        <v>23956103.600000009</v>
      </c>
      <c r="D160" s="124">
        <f t="shared" ref="D160:R160" si="722">SUM(D155:D159)</f>
        <v>-7310022.4600000009</v>
      </c>
      <c r="E160" s="124">
        <f t="shared" si="722"/>
        <v>-20147437.000000004</v>
      </c>
      <c r="F160" s="32">
        <f t="shared" si="722"/>
        <v>30149676.36999999</v>
      </c>
      <c r="G160" s="124">
        <f t="shared" si="722"/>
        <v>49997274.369999982</v>
      </c>
      <c r="H160" s="124">
        <f t="shared" si="722"/>
        <v>23785869.630000003</v>
      </c>
      <c r="I160" s="124">
        <f t="shared" si="722"/>
        <v>-3123137.5000000075</v>
      </c>
      <c r="J160" s="124">
        <f t="shared" si="722"/>
        <v>-10386143.400000012</v>
      </c>
      <c r="K160" s="124">
        <f t="shared" si="722"/>
        <v>19571167.900000006</v>
      </c>
      <c r="L160" s="125">
        <f t="shared" si="722"/>
        <v>48026956.540000007</v>
      </c>
      <c r="M160" s="124">
        <f t="shared" si="722"/>
        <v>55222006.599999979</v>
      </c>
      <c r="N160" s="32">
        <f t="shared" si="722"/>
        <v>17731881.299999993</v>
      </c>
      <c r="O160" s="32">
        <f t="shared" si="722"/>
        <v>16866472.219999991</v>
      </c>
      <c r="P160" s="32">
        <f t="shared" si="722"/>
        <v>44746436.010000013</v>
      </c>
      <c r="Q160" s="32">
        <f t="shared" si="722"/>
        <v>5091866.6900000051</v>
      </c>
      <c r="R160" s="32">
        <f t="shared" si="722"/>
        <v>32374854.739999987</v>
      </c>
      <c r="S160" s="32">
        <f t="shared" ref="S160:T160" si="723">SUM(S155:S159)</f>
        <v>71367382.189999998</v>
      </c>
      <c r="T160" s="32">
        <f t="shared" si="723"/>
        <v>71452594.849999994</v>
      </c>
      <c r="U160" s="32">
        <f t="shared" ref="U160:V160" si="724">SUM(U155:U159)</f>
        <v>2309070.9900000077</v>
      </c>
      <c r="V160" s="32">
        <f t="shared" si="724"/>
        <v>16603231</v>
      </c>
      <c r="W160" s="32">
        <f t="shared" ref="W160" si="725">SUM(W155:W159)</f>
        <v>2309070.9900000077</v>
      </c>
      <c r="X160" s="125">
        <f t="shared" ref="X160:AA160" si="726">SUM(X155:X159)</f>
        <v>64405202.679999992</v>
      </c>
      <c r="Y160" s="32">
        <f t="shared" si="726"/>
        <v>73872261</v>
      </c>
      <c r="Z160" s="32">
        <v>48445884</v>
      </c>
      <c r="AA160" s="32">
        <f t="shared" si="726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6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7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>
        <v>15152170</v>
      </c>
      <c r="BN160" s="241">
        <v>54366530</v>
      </c>
      <c r="BO160" s="241">
        <v>103212792</v>
      </c>
      <c r="BP160" s="241">
        <v>65839268</v>
      </c>
      <c r="BQ160" s="241">
        <v>-34048618</v>
      </c>
      <c r="BR160" s="241">
        <v>-4631209</v>
      </c>
      <c r="BS160" s="241">
        <v>30631670</v>
      </c>
      <c r="BT160" s="241"/>
      <c r="BU160" s="123">
        <f t="shared" si="653"/>
        <v>-7089631.3800000157</v>
      </c>
      <c r="BV160" s="126">
        <f t="shared" ref="BV160:BX160" si="727">SUM(BV155:BV159)</f>
        <v>52056458.470000014</v>
      </c>
      <c r="BW160" s="126">
        <f t="shared" si="727"/>
        <v>25239303.690000009</v>
      </c>
      <c r="BX160" s="126">
        <f t="shared" si="727"/>
        <v>2225178.3699999973</v>
      </c>
      <c r="BY160" s="126">
        <f t="shared" ref="BY160:BZ160" si="728">SUM(BY155:BY159)</f>
        <v>21370107.82</v>
      </c>
      <c r="BZ160" s="126">
        <f t="shared" si="728"/>
        <v>47666725.219999999</v>
      </c>
      <c r="CA160" s="126">
        <f t="shared" ref="CA160:CB160" si="729">SUM(CA155:CA159)</f>
        <v>5432208.4900000151</v>
      </c>
      <c r="CB160" s="126">
        <f t="shared" si="729"/>
        <v>26989374.400000013</v>
      </c>
      <c r="CC160" s="126">
        <f t="shared" ref="CC160:CD160" si="730">SUM(CC155:CC159)</f>
        <v>-17262096.909999996</v>
      </c>
      <c r="CD160" s="126">
        <f t="shared" si="730"/>
        <v>16378246.139999989</v>
      </c>
      <c r="CE160" s="126">
        <f t="shared" ref="CE160:CF160" si="731">SUM(CE155:CE159)</f>
        <v>18650254.400000021</v>
      </c>
      <c r="CF160" s="126">
        <f t="shared" si="731"/>
        <v>30714002.700000007</v>
      </c>
      <c r="CG160" s="126">
        <f t="shared" ref="CG160:CH160" si="732">SUM(CG155:CG159)</f>
        <v>-17168910.509999987</v>
      </c>
      <c r="CH160" s="126">
        <f t="shared" si="732"/>
        <v>-16458030.339999996</v>
      </c>
      <c r="CI160" s="126">
        <f t="shared" ref="CI160:CJ160" si="733">SUM(CI155:CI159)</f>
        <v>-4839800.9500000123</v>
      </c>
      <c r="CJ160" s="126">
        <f t="shared" si="733"/>
        <v>22920489.770000018</v>
      </c>
      <c r="CK160" s="126">
        <f t="shared" ref="CK160:CL160" si="734">SUM(CK155:CK159)</f>
        <v>-19071414.189999986</v>
      </c>
      <c r="CL160" s="126">
        <f t="shared" si="734"/>
        <v>-61363484.340000011</v>
      </c>
      <c r="CM160" s="261">
        <f t="shared" ref="CM160:CN160" si="735">SUM(CM155:CM159)</f>
        <v>36226769.00999999</v>
      </c>
      <c r="CN160" s="261">
        <f t="shared" si="735"/>
        <v>-21413383</v>
      </c>
      <c r="CO160" s="261">
        <f t="shared" ref="CO160:CQ160" si="736">SUM(CO155:CO159)</f>
        <v>-23793132.99000001</v>
      </c>
      <c r="CP160" s="261">
        <f t="shared" si="736"/>
        <v>8831909.3200000059</v>
      </c>
      <c r="CQ160" s="304">
        <f t="shared" si="736"/>
        <v>-7216405</v>
      </c>
      <c r="CR160" s="304">
        <f t="shared" ref="CR160:CS160" si="737">SUM(CR155:CR159)</f>
        <v>-11295364</v>
      </c>
      <c r="CS160" s="304">
        <f t="shared" si="737"/>
        <v>1766007.2899999935</v>
      </c>
      <c r="CT160" s="304">
        <f t="shared" ref="CT160:CU160" si="738">SUM(CT155:CT159)</f>
        <v>-26153194.670000017</v>
      </c>
      <c r="CU160" s="304">
        <f t="shared" si="738"/>
        <v>-1433790.7399999928</v>
      </c>
      <c r="CV160" s="304">
        <f t="shared" ref="CV160" si="739">SUM(CV155:CV159)</f>
        <v>-10013538.510000007</v>
      </c>
      <c r="CW160" s="304">
        <f t="shared" ref="CW160" si="740">SUM(CW155:CW159)</f>
        <v>2094083</v>
      </c>
      <c r="CX160" s="304">
        <f t="shared" ref="CX160" si="741">SUM(CX155:CX159)</f>
        <v>54528255.49000001</v>
      </c>
      <c r="CY160" s="304">
        <f t="shared" ref="CY160" si="742">SUM(CY155:CY159)</f>
        <v>-8329479</v>
      </c>
      <c r="CZ160" s="304">
        <f t="shared" ref="CZ160" si="743">SUM(CZ155:CZ159)</f>
        <v>-40204715</v>
      </c>
      <c r="DA160" s="304">
        <f t="shared" ref="DA160" si="744">SUM(DA155:DA159)</f>
        <v>15731671</v>
      </c>
      <c r="DB160" s="339">
        <f t="shared" ref="DB160" si="745">SUM(DB155:DB159)</f>
        <v>-63489354</v>
      </c>
      <c r="DC160" s="339">
        <f t="shared" ref="DC160" si="746">SUM(DC155:DC159)</f>
        <v>-39939683</v>
      </c>
      <c r="DD160" s="339">
        <f t="shared" ref="DD160" si="747">SUM(DD155:DD159)</f>
        <v>-18317872</v>
      </c>
      <c r="DE160" s="339">
        <f t="shared" ref="DE160" si="748">SUM(DE155:DE159)</f>
        <v>48463008</v>
      </c>
      <c r="DF160" s="339">
        <f t="shared" ref="DF160" si="749">SUM(DF155:DF159)</f>
        <v>10538435</v>
      </c>
      <c r="DG160" s="339">
        <f t="shared" ref="DG160" si="750">SUM(DG155:DG159)</f>
        <v>-2415349</v>
      </c>
      <c r="DH160" s="339">
        <f t="shared" ref="DH160" si="751">SUM(DH155:DH159)</f>
        <v>-19888458</v>
      </c>
      <c r="DI160" s="339">
        <f t="shared" ref="DI160" si="752">SUM(DI155:DI159)</f>
        <v>4340692</v>
      </c>
      <c r="DJ160" s="339">
        <f t="shared" ref="DJ160" si="753">SUM(DJ155:DJ159)</f>
        <v>-34077015</v>
      </c>
      <c r="DK160" s="339">
        <f t="shared" ref="DK160:DL160" si="754">SUM(DK155:DK159)</f>
        <v>-64885477</v>
      </c>
      <c r="DL160" s="339">
        <f t="shared" si="754"/>
        <v>10335751</v>
      </c>
      <c r="DM160" s="339">
        <f t="shared" ref="DM160:DN160" si="755">SUM(DM155:DM159)</f>
        <v>25247164</v>
      </c>
      <c r="DN160" s="339">
        <f t="shared" si="755"/>
        <v>66682421</v>
      </c>
      <c r="DO160" s="339">
        <f t="shared" ref="DO160:DP160" si="756">SUM(DO155:DO159)</f>
        <v>31724284</v>
      </c>
      <c r="DP160" s="339">
        <f t="shared" si="756"/>
        <v>23208563</v>
      </c>
      <c r="DQ160" s="339">
        <f t="shared" ref="DQ160" si="757">SUM(DQ155:DQ159)</f>
        <v>-5737188</v>
      </c>
      <c r="DR160" s="339">
        <f t="shared" ref="DR160:DS160" si="758">SUM(DR155:DR159)</f>
        <v>-7030311</v>
      </c>
      <c r="DS160" s="339">
        <f t="shared" si="758"/>
        <v>18749244</v>
      </c>
      <c r="DT160" s="339">
        <f t="shared" ref="DT160" si="759">SUM(DT155:DT159)</f>
        <v>28973182</v>
      </c>
      <c r="DU160" s="339">
        <f t="shared" ref="DU160:DV160" si="760">SUM(DU155:DU159)</f>
        <v>44482049</v>
      </c>
      <c r="DV160" s="339">
        <f t="shared" si="760"/>
        <v>35298917</v>
      </c>
      <c r="DW160" s="339">
        <f t="shared" ref="DW160" si="761">SUM(DW155:DW159)</f>
        <v>630498</v>
      </c>
      <c r="DX160" s="339">
        <f t="shared" ref="DX160:DY160" si="762">SUM(DX155:DX159)</f>
        <v>30047907</v>
      </c>
      <c r="DY160" s="339">
        <f t="shared" si="762"/>
        <v>11136897</v>
      </c>
      <c r="DZ160" s="328"/>
      <c r="EA160" s="32">
        <f t="shared" si="691"/>
        <v>30631670</v>
      </c>
    </row>
    <row r="161" spans="1:131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2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325"/>
      <c r="EA161" s="75"/>
    </row>
    <row r="162" spans="1:131" s="56" customFormat="1" x14ac:dyDescent="0.25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6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398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>
        <v>2264</v>
      </c>
      <c r="BN162" s="192">
        <v>2117</v>
      </c>
      <c r="BO162" s="192">
        <v>2285</v>
      </c>
      <c r="BP162" s="192">
        <v>2263</v>
      </c>
      <c r="BQ162" s="192">
        <v>2078</v>
      </c>
      <c r="BR162" s="192">
        <v>2241</v>
      </c>
      <c r="BS162" s="192">
        <v>2263</v>
      </c>
      <c r="BT162" s="192"/>
      <c r="BU162" s="58">
        <f t="shared" ref="BU162:DY162" si="763">O162-C162</f>
        <v>-553</v>
      </c>
      <c r="BV162" s="105">
        <f t="shared" si="763"/>
        <v>-786</v>
      </c>
      <c r="BW162" s="105">
        <f t="shared" si="763"/>
        <v>-1273</v>
      </c>
      <c r="BX162" s="105">
        <f t="shared" si="763"/>
        <v>-1438</v>
      </c>
      <c r="BY162" s="105">
        <f t="shared" si="763"/>
        <v>-1497</v>
      </c>
      <c r="BZ162" s="105">
        <f t="shared" si="763"/>
        <v>-1460</v>
      </c>
      <c r="CA162" s="105">
        <f t="shared" si="763"/>
        <v>-1359</v>
      </c>
      <c r="CB162" s="105">
        <f t="shared" si="763"/>
        <v>-890</v>
      </c>
      <c r="CC162" s="105">
        <f t="shared" si="763"/>
        <v>-958</v>
      </c>
      <c r="CD162" s="105">
        <f t="shared" si="763"/>
        <v>-884</v>
      </c>
      <c r="CE162" s="105">
        <f t="shared" si="763"/>
        <v>-451</v>
      </c>
      <c r="CF162" s="105">
        <f t="shared" si="763"/>
        <v>-504</v>
      </c>
      <c r="CG162" s="105">
        <f t="shared" si="763"/>
        <v>-481</v>
      </c>
      <c r="CH162" s="105">
        <f t="shared" si="763"/>
        <v>783</v>
      </c>
      <c r="CI162" s="105">
        <f t="shared" si="763"/>
        <v>914</v>
      </c>
      <c r="CJ162" s="105">
        <f t="shared" si="763"/>
        <v>1015</v>
      </c>
      <c r="CK162" s="105">
        <f t="shared" si="763"/>
        <v>1377</v>
      </c>
      <c r="CL162" s="105">
        <f t="shared" si="763"/>
        <v>1330</v>
      </c>
      <c r="CM162" s="267">
        <f t="shared" si="763"/>
        <v>1814</v>
      </c>
      <c r="CN162" s="267">
        <f t="shared" si="763"/>
        <v>2724</v>
      </c>
      <c r="CO162" s="267">
        <f t="shared" si="763"/>
        <v>4176</v>
      </c>
      <c r="CP162" s="267">
        <f t="shared" si="763"/>
        <v>2532</v>
      </c>
      <c r="CQ162" s="291">
        <f t="shared" si="763"/>
        <v>3108</v>
      </c>
      <c r="CR162" s="291">
        <f t="shared" si="763"/>
        <v>3696</v>
      </c>
      <c r="CS162" s="291">
        <f t="shared" si="763"/>
        <v>3529</v>
      </c>
      <c r="CT162" s="291">
        <f t="shared" si="763"/>
        <v>720</v>
      </c>
      <c r="CU162" s="291">
        <f t="shared" si="763"/>
        <v>541</v>
      </c>
      <c r="CV162" s="291">
        <f t="shared" si="763"/>
        <v>238</v>
      </c>
      <c r="CW162" s="291">
        <f t="shared" si="763"/>
        <v>257</v>
      </c>
      <c r="CX162" s="291">
        <f t="shared" si="763"/>
        <v>325</v>
      </c>
      <c r="CY162" s="291">
        <f t="shared" si="763"/>
        <v>-552</v>
      </c>
      <c r="CZ162" s="291">
        <f t="shared" si="763"/>
        <v>-2106</v>
      </c>
      <c r="DA162" s="291">
        <f t="shared" si="763"/>
        <v>-3404</v>
      </c>
      <c r="DB162" s="291">
        <f t="shared" si="763"/>
        <v>-777</v>
      </c>
      <c r="DC162" s="291">
        <f t="shared" si="763"/>
        <v>-2566</v>
      </c>
      <c r="DD162" s="291">
        <f t="shared" si="763"/>
        <v>-2899</v>
      </c>
      <c r="DE162" s="291">
        <f t="shared" si="763"/>
        <v>-2737</v>
      </c>
      <c r="DF162" s="291">
        <f t="shared" si="763"/>
        <v>-692</v>
      </c>
      <c r="DG162" s="291">
        <f t="shared" si="763"/>
        <v>-786</v>
      </c>
      <c r="DH162" s="291">
        <f t="shared" si="763"/>
        <v>-509</v>
      </c>
      <c r="DI162" s="291">
        <f t="shared" si="763"/>
        <v>-1002</v>
      </c>
      <c r="DJ162" s="291">
        <f t="shared" si="763"/>
        <v>-690</v>
      </c>
      <c r="DK162" s="291">
        <f t="shared" si="763"/>
        <v>-423</v>
      </c>
      <c r="DL162" s="291">
        <f t="shared" si="763"/>
        <v>-125</v>
      </c>
      <c r="DM162" s="291">
        <f t="shared" si="763"/>
        <v>-96</v>
      </c>
      <c r="DN162" s="291">
        <f t="shared" si="763"/>
        <v>-947</v>
      </c>
      <c r="DO162" s="291">
        <f t="shared" si="763"/>
        <v>1586</v>
      </c>
      <c r="DP162" s="291">
        <f t="shared" si="763"/>
        <v>1044</v>
      </c>
      <c r="DQ162" s="291">
        <f t="shared" si="763"/>
        <v>1044</v>
      </c>
      <c r="DR162" s="291">
        <f t="shared" si="763"/>
        <v>692</v>
      </c>
      <c r="DS162" s="291">
        <f t="shared" si="763"/>
        <v>663</v>
      </c>
      <c r="DT162" s="291">
        <f t="shared" si="763"/>
        <v>538</v>
      </c>
      <c r="DU162" s="291">
        <f t="shared" si="763"/>
        <v>869</v>
      </c>
      <c r="DV162" s="291">
        <f t="shared" si="763"/>
        <v>509</v>
      </c>
      <c r="DW162" s="291">
        <f t="shared" si="763"/>
        <v>404</v>
      </c>
      <c r="DX162" s="291">
        <f t="shared" si="763"/>
        <v>567</v>
      </c>
      <c r="DY162" s="291">
        <f t="shared" si="763"/>
        <v>644</v>
      </c>
      <c r="DZ162" s="325"/>
      <c r="EA162" s="30">
        <f>'MONTHLY SUMMARIES'!D122</f>
        <v>2263</v>
      </c>
    </row>
    <row r="163" spans="1:131" s="56" customFormat="1" x14ac:dyDescent="0.2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6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398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>
        <v>1248</v>
      </c>
      <c r="BN163" s="192">
        <v>1361</v>
      </c>
      <c r="BO163" s="192">
        <v>1242</v>
      </c>
      <c r="BP163" s="192">
        <v>1124</v>
      </c>
      <c r="BQ163" s="192">
        <v>1042</v>
      </c>
      <c r="BR163" s="192">
        <v>966</v>
      </c>
      <c r="BS163" s="192">
        <v>961</v>
      </c>
      <c r="BT163" s="192"/>
      <c r="BU163" s="5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325"/>
      <c r="EA163" s="61">
        <f>GETPIVOTDATA("VALUE",'CSS ESCO pvt'!$I$3,"DATE_FILE",$EA$8,"COMPANY",$EA$6,"TRIM_CAT","Residential-GRID","TRIM_LINE",$A161)</f>
        <v>961</v>
      </c>
    </row>
    <row r="164" spans="1:131" s="56" customFormat="1" x14ac:dyDescent="0.2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6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398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>
        <v>1016</v>
      </c>
      <c r="BN164" s="192">
        <v>756</v>
      </c>
      <c r="BO164" s="192">
        <v>1043</v>
      </c>
      <c r="BP164" s="192">
        <v>1139</v>
      </c>
      <c r="BQ164" s="192">
        <v>1036</v>
      </c>
      <c r="BR164" s="192">
        <v>1275</v>
      </c>
      <c r="BS164" s="192">
        <v>1302</v>
      </c>
      <c r="BT164" s="192"/>
      <c r="BU164" s="5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325"/>
      <c r="EA164" s="75">
        <f>EA162-EA163</f>
        <v>1302</v>
      </c>
    </row>
    <row r="165" spans="1:131" s="56" customFormat="1" x14ac:dyDescent="0.25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6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398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>
        <v>24985</v>
      </c>
      <c r="BN165" s="192">
        <v>25528</v>
      </c>
      <c r="BO165" s="192">
        <v>24713</v>
      </c>
      <c r="BP165" s="192">
        <v>24195</v>
      </c>
      <c r="BQ165" s="192">
        <v>24496</v>
      </c>
      <c r="BR165" s="192">
        <v>24824</v>
      </c>
      <c r="BS165" s="192">
        <v>25013</v>
      </c>
      <c r="BT165" s="192"/>
      <c r="BU165" s="58">
        <f t="shared" ref="BU165:DY165" si="764">O165-C165</f>
        <v>1774</v>
      </c>
      <c r="BV165" s="105">
        <f t="shared" si="764"/>
        <v>811</v>
      </c>
      <c r="BW165" s="105">
        <f t="shared" si="764"/>
        <v>-931</v>
      </c>
      <c r="BX165" s="105">
        <f t="shared" si="764"/>
        <v>-1733</v>
      </c>
      <c r="BY165" s="105">
        <f t="shared" si="764"/>
        <v>-1837</v>
      </c>
      <c r="BZ165" s="105">
        <f t="shared" si="764"/>
        <v>-2184</v>
      </c>
      <c r="CA165" s="105">
        <f t="shared" si="764"/>
        <v>-2407</v>
      </c>
      <c r="CB165" s="105">
        <f t="shared" si="764"/>
        <v>-1589</v>
      </c>
      <c r="CC165" s="105">
        <f t="shared" si="764"/>
        <v>-427</v>
      </c>
      <c r="CD165" s="105">
        <f t="shared" si="764"/>
        <v>472</v>
      </c>
      <c r="CE165" s="105">
        <f t="shared" si="764"/>
        <v>1222</v>
      </c>
      <c r="CF165" s="105">
        <f t="shared" si="764"/>
        <v>2485</v>
      </c>
      <c r="CG165" s="105">
        <f t="shared" si="764"/>
        <v>3230</v>
      </c>
      <c r="CH165" s="105">
        <f t="shared" si="764"/>
        <v>19000</v>
      </c>
      <c r="CI165" s="105">
        <f t="shared" si="764"/>
        <v>21736</v>
      </c>
      <c r="CJ165" s="105">
        <f t="shared" si="764"/>
        <v>23337</v>
      </c>
      <c r="CK165" s="105">
        <f t="shared" si="764"/>
        <v>18526</v>
      </c>
      <c r="CL165" s="105">
        <f t="shared" si="764"/>
        <v>19085</v>
      </c>
      <c r="CM165" s="267">
        <f t="shared" si="764"/>
        <v>19399</v>
      </c>
      <c r="CN165" s="267">
        <f t="shared" si="764"/>
        <v>17550</v>
      </c>
      <c r="CO165" s="267">
        <f t="shared" si="764"/>
        <v>14695</v>
      </c>
      <c r="CP165" s="267">
        <f t="shared" si="764"/>
        <v>14238</v>
      </c>
      <c r="CQ165" s="291">
        <f t="shared" si="764"/>
        <v>12030</v>
      </c>
      <c r="CR165" s="291">
        <f t="shared" si="764"/>
        <v>10038</v>
      </c>
      <c r="CS165" s="291">
        <f t="shared" si="764"/>
        <v>8968</v>
      </c>
      <c r="CT165" s="291">
        <f t="shared" si="764"/>
        <v>-7740</v>
      </c>
      <c r="CU165" s="291">
        <f t="shared" si="764"/>
        <v>-8780</v>
      </c>
      <c r="CV165" s="291">
        <f t="shared" si="764"/>
        <v>-10284</v>
      </c>
      <c r="CW165" s="291">
        <f t="shared" si="764"/>
        <v>-7025</v>
      </c>
      <c r="CX165" s="291">
        <f t="shared" si="764"/>
        <v>-8468</v>
      </c>
      <c r="CY165" s="291">
        <f t="shared" si="764"/>
        <v>-9738</v>
      </c>
      <c r="CZ165" s="291">
        <f t="shared" si="764"/>
        <v>-8272</v>
      </c>
      <c r="DA165" s="291">
        <f t="shared" si="764"/>
        <v>-6892</v>
      </c>
      <c r="DB165" s="291">
        <f t="shared" si="764"/>
        <v>-8524</v>
      </c>
      <c r="DC165" s="291">
        <f t="shared" si="764"/>
        <v>-5678</v>
      </c>
      <c r="DD165" s="291">
        <f t="shared" si="764"/>
        <v>-4396</v>
      </c>
      <c r="DE165" s="291">
        <f t="shared" si="764"/>
        <v>-2798</v>
      </c>
      <c r="DF165" s="291">
        <f t="shared" si="764"/>
        <v>-832</v>
      </c>
      <c r="DG165" s="291">
        <f t="shared" si="764"/>
        <v>-39</v>
      </c>
      <c r="DH165" s="291">
        <f t="shared" si="764"/>
        <v>337</v>
      </c>
      <c r="DI165" s="291">
        <f t="shared" si="764"/>
        <v>2678</v>
      </c>
      <c r="DJ165" s="291">
        <f t="shared" si="764"/>
        <v>3238</v>
      </c>
      <c r="DK165" s="291">
        <f t="shared" si="764"/>
        <v>3389</v>
      </c>
      <c r="DL165" s="291">
        <f t="shared" si="764"/>
        <v>2895</v>
      </c>
      <c r="DM165" s="291">
        <f t="shared" si="764"/>
        <v>2437</v>
      </c>
      <c r="DN165" s="291">
        <f t="shared" si="764"/>
        <v>13451</v>
      </c>
      <c r="DO165" s="291">
        <f t="shared" si="764"/>
        <v>13135</v>
      </c>
      <c r="DP165" s="291">
        <f t="shared" si="764"/>
        <v>14909</v>
      </c>
      <c r="DQ165" s="291">
        <f t="shared" si="764"/>
        <v>13232</v>
      </c>
      <c r="DR165" s="291">
        <f t="shared" si="764"/>
        <v>9860</v>
      </c>
      <c r="DS165" s="291">
        <f t="shared" si="764"/>
        <v>6702</v>
      </c>
      <c r="DT165" s="291">
        <f t="shared" si="764"/>
        <v>7087</v>
      </c>
      <c r="DU165" s="291">
        <f t="shared" si="764"/>
        <v>5288</v>
      </c>
      <c r="DV165" s="291">
        <f t="shared" si="764"/>
        <v>5121</v>
      </c>
      <c r="DW165" s="291">
        <f t="shared" si="764"/>
        <v>6261</v>
      </c>
      <c r="DX165" s="291">
        <f t="shared" si="764"/>
        <v>6589</v>
      </c>
      <c r="DY165" s="291">
        <f t="shared" si="764"/>
        <v>7761</v>
      </c>
      <c r="DZ165" s="325"/>
      <c r="EA165" s="30">
        <f>'MONTHLY SUMMARIES'!D123</f>
        <v>25013</v>
      </c>
    </row>
    <row r="166" spans="1:131" s="56" customFormat="1" x14ac:dyDescent="0.2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6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398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>
        <v>11127</v>
      </c>
      <c r="BN166" s="192">
        <v>8507</v>
      </c>
      <c r="BO166" s="192">
        <v>8536</v>
      </c>
      <c r="BP166" s="192">
        <v>8712</v>
      </c>
      <c r="BQ166" s="192">
        <v>9088</v>
      </c>
      <c r="BR166" s="192">
        <v>9580</v>
      </c>
      <c r="BS166" s="192">
        <v>9501</v>
      </c>
      <c r="BT166" s="192"/>
      <c r="BU166" s="5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325"/>
      <c r="EA166" s="61">
        <f>GETPIVOTDATA("VALUE",'CSS ESCO pvt'!$I$3,"DATE_FILE",$EA$8,"COMPANY",$EA$6,"TRIM_CAT","Low Income Residential-GRID","TRIM_LINE",$A161)</f>
        <v>9501</v>
      </c>
    </row>
    <row r="167" spans="1:131" s="56" customFormat="1" x14ac:dyDescent="0.2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6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398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>
        <v>13858</v>
      </c>
      <c r="BN167" s="192">
        <v>17021</v>
      </c>
      <c r="BO167" s="192">
        <v>16177</v>
      </c>
      <c r="BP167" s="192">
        <v>15483</v>
      </c>
      <c r="BQ167" s="192">
        <v>15408</v>
      </c>
      <c r="BR167" s="192">
        <v>15244</v>
      </c>
      <c r="BS167" s="192">
        <v>15512</v>
      </c>
      <c r="BT167" s="192"/>
      <c r="BU167" s="5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325"/>
      <c r="EA167" s="75">
        <f>EA165-EA166</f>
        <v>15512</v>
      </c>
    </row>
    <row r="168" spans="1:131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6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1</v>
      </c>
      <c r="BQ168" s="192">
        <v>1</v>
      </c>
      <c r="BR168" s="192">
        <v>0</v>
      </c>
      <c r="BS168" s="192">
        <v>1</v>
      </c>
      <c r="BT168" s="192"/>
      <c r="BU168" s="58">
        <f t="shared" ref="BU168:CD170" si="765">O168-C168</f>
        <v>0</v>
      </c>
      <c r="BV168" s="105">
        <f t="shared" si="765"/>
        <v>0</v>
      </c>
      <c r="BW168" s="105">
        <f t="shared" si="765"/>
        <v>0</v>
      </c>
      <c r="BX168" s="105">
        <f t="shared" si="765"/>
        <v>0</v>
      </c>
      <c r="BY168" s="105">
        <f t="shared" si="765"/>
        <v>0</v>
      </c>
      <c r="BZ168" s="105">
        <f t="shared" si="765"/>
        <v>0</v>
      </c>
      <c r="CA168" s="105">
        <f t="shared" si="765"/>
        <v>0</v>
      </c>
      <c r="CB168" s="105">
        <f t="shared" si="765"/>
        <v>0</v>
      </c>
      <c r="CC168" s="105">
        <f t="shared" si="765"/>
        <v>0</v>
      </c>
      <c r="CD168" s="105">
        <f t="shared" si="765"/>
        <v>0</v>
      </c>
      <c r="CE168" s="105">
        <f t="shared" ref="CE168:CN170" si="766">Y168-M168</f>
        <v>0</v>
      </c>
      <c r="CF168" s="105">
        <f t="shared" si="766"/>
        <v>0</v>
      </c>
      <c r="CG168" s="105">
        <f t="shared" si="766"/>
        <v>0</v>
      </c>
      <c r="CH168" s="105">
        <f t="shared" si="766"/>
        <v>0</v>
      </c>
      <c r="CI168" s="105">
        <f t="shared" si="766"/>
        <v>0</v>
      </c>
      <c r="CJ168" s="105">
        <f t="shared" si="766"/>
        <v>1</v>
      </c>
      <c r="CK168" s="105">
        <f t="shared" si="766"/>
        <v>0</v>
      </c>
      <c r="CL168" s="105">
        <f t="shared" si="766"/>
        <v>0</v>
      </c>
      <c r="CM168" s="267">
        <f t="shared" si="766"/>
        <v>0</v>
      </c>
      <c r="CN168" s="267">
        <f t="shared" si="766"/>
        <v>0</v>
      </c>
      <c r="CO168" s="267">
        <f t="shared" ref="CO168:CX170" si="767">AI168-W168</f>
        <v>0</v>
      </c>
      <c r="CP168" s="267">
        <f t="shared" si="767"/>
        <v>0</v>
      </c>
      <c r="CQ168" s="291">
        <f t="shared" si="767"/>
        <v>0</v>
      </c>
      <c r="CR168" s="291">
        <f t="shared" si="767"/>
        <v>0</v>
      </c>
      <c r="CS168" s="291">
        <f t="shared" si="767"/>
        <v>0</v>
      </c>
      <c r="CT168" s="291">
        <f t="shared" si="767"/>
        <v>0</v>
      </c>
      <c r="CU168" s="291">
        <f t="shared" si="767"/>
        <v>0</v>
      </c>
      <c r="CV168" s="291">
        <f t="shared" si="767"/>
        <v>-1</v>
      </c>
      <c r="CW168" s="291">
        <f t="shared" si="767"/>
        <v>0</v>
      </c>
      <c r="CX168" s="291">
        <f t="shared" si="767"/>
        <v>0</v>
      </c>
      <c r="CY168" s="291">
        <f t="shared" ref="CY168:DH170" si="768">AS168-AG168</f>
        <v>1</v>
      </c>
      <c r="CZ168" s="291">
        <f t="shared" si="768"/>
        <v>2</v>
      </c>
      <c r="DA168" s="291">
        <f t="shared" si="768"/>
        <v>2</v>
      </c>
      <c r="DB168" s="291">
        <f t="shared" si="768"/>
        <v>2</v>
      </c>
      <c r="DC168" s="291">
        <f t="shared" si="768"/>
        <v>2</v>
      </c>
      <c r="DD168" s="291">
        <f t="shared" si="768"/>
        <v>1</v>
      </c>
      <c r="DE168" s="291">
        <f t="shared" si="768"/>
        <v>1</v>
      </c>
      <c r="DF168" s="291">
        <f t="shared" si="768"/>
        <v>0</v>
      </c>
      <c r="DG168" s="291">
        <f t="shared" si="768"/>
        <v>0</v>
      </c>
      <c r="DH168" s="291">
        <f t="shared" si="768"/>
        <v>0</v>
      </c>
      <c r="DI168" s="291">
        <f t="shared" ref="DI168:DY170" si="769">BC168-AQ168</f>
        <v>0</v>
      </c>
      <c r="DJ168" s="291">
        <f t="shared" si="769"/>
        <v>0</v>
      </c>
      <c r="DK168" s="291">
        <f t="shared" si="769"/>
        <v>-1</v>
      </c>
      <c r="DL168" s="291">
        <f t="shared" si="769"/>
        <v>-2</v>
      </c>
      <c r="DM168" s="291">
        <f t="shared" si="769"/>
        <v>-2</v>
      </c>
      <c r="DN168" s="291">
        <f t="shared" si="769"/>
        <v>-2</v>
      </c>
      <c r="DO168" s="291">
        <f t="shared" si="769"/>
        <v>-2</v>
      </c>
      <c r="DP168" s="291">
        <f t="shared" si="769"/>
        <v>-1</v>
      </c>
      <c r="DQ168" s="291">
        <f t="shared" si="769"/>
        <v>-1</v>
      </c>
      <c r="DR168" s="291">
        <f t="shared" si="769"/>
        <v>0</v>
      </c>
      <c r="DS168" s="291">
        <f t="shared" si="769"/>
        <v>0</v>
      </c>
      <c r="DT168" s="291">
        <f t="shared" si="769"/>
        <v>0</v>
      </c>
      <c r="DU168" s="291">
        <f t="shared" si="769"/>
        <v>0</v>
      </c>
      <c r="DV168" s="291">
        <f t="shared" si="769"/>
        <v>1</v>
      </c>
      <c r="DW168" s="291">
        <f t="shared" si="769"/>
        <v>1</v>
      </c>
      <c r="DX168" s="291">
        <f t="shared" si="769"/>
        <v>0</v>
      </c>
      <c r="DY168" s="291">
        <f t="shared" si="769"/>
        <v>1</v>
      </c>
      <c r="DZ168" s="325"/>
      <c r="EA168" s="30">
        <f>'MONTHLY SUMMARIES'!D124</f>
        <v>1</v>
      </c>
    </row>
    <row r="169" spans="1:131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/>
      <c r="BU169" s="58">
        <f t="shared" si="765"/>
        <v>0</v>
      </c>
      <c r="BV169" s="105">
        <f t="shared" si="765"/>
        <v>0</v>
      </c>
      <c r="BW169" s="105">
        <f t="shared" si="765"/>
        <v>0</v>
      </c>
      <c r="BX169" s="105">
        <f t="shared" si="765"/>
        <v>0</v>
      </c>
      <c r="BY169" s="105">
        <f t="shared" si="765"/>
        <v>0</v>
      </c>
      <c r="BZ169" s="105">
        <f t="shared" si="765"/>
        <v>0</v>
      </c>
      <c r="CA169" s="105">
        <f t="shared" si="765"/>
        <v>0</v>
      </c>
      <c r="CB169" s="105">
        <f t="shared" si="765"/>
        <v>0</v>
      </c>
      <c r="CC169" s="105">
        <f t="shared" si="765"/>
        <v>0</v>
      </c>
      <c r="CD169" s="105">
        <f t="shared" si="765"/>
        <v>0</v>
      </c>
      <c r="CE169" s="105">
        <f t="shared" si="766"/>
        <v>0</v>
      </c>
      <c r="CF169" s="105">
        <f t="shared" si="766"/>
        <v>0</v>
      </c>
      <c r="CG169" s="105">
        <f t="shared" si="766"/>
        <v>0</v>
      </c>
      <c r="CH169" s="105">
        <f t="shared" si="766"/>
        <v>0</v>
      </c>
      <c r="CI169" s="105">
        <f t="shared" si="766"/>
        <v>0</v>
      </c>
      <c r="CJ169" s="105">
        <f t="shared" si="766"/>
        <v>0</v>
      </c>
      <c r="CK169" s="105">
        <f t="shared" si="766"/>
        <v>0</v>
      </c>
      <c r="CL169" s="105">
        <f t="shared" si="766"/>
        <v>0</v>
      </c>
      <c r="CM169" s="267">
        <f t="shared" si="766"/>
        <v>0</v>
      </c>
      <c r="CN169" s="267">
        <f t="shared" si="766"/>
        <v>0</v>
      </c>
      <c r="CO169" s="267">
        <f t="shared" si="767"/>
        <v>0</v>
      </c>
      <c r="CP169" s="267">
        <f t="shared" si="767"/>
        <v>0</v>
      </c>
      <c r="CQ169" s="291">
        <f t="shared" si="767"/>
        <v>0</v>
      </c>
      <c r="CR169" s="291">
        <f t="shared" si="767"/>
        <v>0</v>
      </c>
      <c r="CS169" s="291">
        <f t="shared" si="767"/>
        <v>0</v>
      </c>
      <c r="CT169" s="291">
        <f t="shared" si="767"/>
        <v>0</v>
      </c>
      <c r="CU169" s="291">
        <f t="shared" si="767"/>
        <v>0</v>
      </c>
      <c r="CV169" s="291">
        <f t="shared" si="767"/>
        <v>0</v>
      </c>
      <c r="CW169" s="291">
        <f t="shared" si="767"/>
        <v>0</v>
      </c>
      <c r="CX169" s="291">
        <f t="shared" si="767"/>
        <v>0</v>
      </c>
      <c r="CY169" s="291">
        <f t="shared" si="768"/>
        <v>0</v>
      </c>
      <c r="CZ169" s="291">
        <f t="shared" si="768"/>
        <v>0</v>
      </c>
      <c r="DA169" s="291">
        <f t="shared" si="768"/>
        <v>0</v>
      </c>
      <c r="DB169" s="291">
        <f t="shared" si="768"/>
        <v>0</v>
      </c>
      <c r="DC169" s="291">
        <f t="shared" si="768"/>
        <v>0</v>
      </c>
      <c r="DD169" s="291">
        <f t="shared" si="768"/>
        <v>0</v>
      </c>
      <c r="DE169" s="291">
        <f t="shared" si="768"/>
        <v>0</v>
      </c>
      <c r="DF169" s="291">
        <f t="shared" si="768"/>
        <v>0</v>
      </c>
      <c r="DG169" s="291">
        <f t="shared" si="768"/>
        <v>0</v>
      </c>
      <c r="DH169" s="291">
        <f t="shared" si="768"/>
        <v>0</v>
      </c>
      <c r="DI169" s="291">
        <f t="shared" si="769"/>
        <v>0</v>
      </c>
      <c r="DJ169" s="291">
        <f t="shared" si="769"/>
        <v>0</v>
      </c>
      <c r="DK169" s="291">
        <f t="shared" si="769"/>
        <v>0</v>
      </c>
      <c r="DL169" s="291">
        <f t="shared" si="769"/>
        <v>0</v>
      </c>
      <c r="DM169" s="291">
        <f t="shared" si="769"/>
        <v>0</v>
      </c>
      <c r="DN169" s="291">
        <f t="shared" si="769"/>
        <v>0</v>
      </c>
      <c r="DO169" s="291">
        <f t="shared" si="769"/>
        <v>0</v>
      </c>
      <c r="DP169" s="291">
        <f t="shared" si="769"/>
        <v>0</v>
      </c>
      <c r="DQ169" s="291">
        <f t="shared" si="769"/>
        <v>0</v>
      </c>
      <c r="DR169" s="291">
        <f t="shared" si="769"/>
        <v>0</v>
      </c>
      <c r="DS169" s="291">
        <f t="shared" si="769"/>
        <v>0</v>
      </c>
      <c r="DT169" s="291">
        <f t="shared" si="769"/>
        <v>0</v>
      </c>
      <c r="DU169" s="291">
        <f t="shared" si="769"/>
        <v>0</v>
      </c>
      <c r="DV169" s="291">
        <f t="shared" si="769"/>
        <v>0</v>
      </c>
      <c r="DW169" s="291">
        <f t="shared" si="769"/>
        <v>0</v>
      </c>
      <c r="DX169" s="291">
        <f t="shared" si="769"/>
        <v>0</v>
      </c>
      <c r="DY169" s="291">
        <f t="shared" si="769"/>
        <v>0</v>
      </c>
      <c r="DZ169" s="325"/>
      <c r="EA169" s="30">
        <f>'MONTHLY SUMMARIES'!D125</f>
        <v>0</v>
      </c>
    </row>
    <row r="170" spans="1:131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/>
      <c r="BU170" s="58">
        <f t="shared" si="765"/>
        <v>0</v>
      </c>
      <c r="BV170" s="105">
        <f t="shared" si="765"/>
        <v>0</v>
      </c>
      <c r="BW170" s="105">
        <f t="shared" si="765"/>
        <v>0</v>
      </c>
      <c r="BX170" s="105">
        <f t="shared" si="765"/>
        <v>0</v>
      </c>
      <c r="BY170" s="105">
        <f t="shared" si="765"/>
        <v>0</v>
      </c>
      <c r="BZ170" s="105">
        <f t="shared" si="765"/>
        <v>0</v>
      </c>
      <c r="CA170" s="105">
        <f t="shared" si="765"/>
        <v>0</v>
      </c>
      <c r="CB170" s="105">
        <f t="shared" si="765"/>
        <v>0</v>
      </c>
      <c r="CC170" s="105">
        <f t="shared" si="765"/>
        <v>0</v>
      </c>
      <c r="CD170" s="105">
        <f t="shared" si="765"/>
        <v>0</v>
      </c>
      <c r="CE170" s="105">
        <f t="shared" si="766"/>
        <v>0</v>
      </c>
      <c r="CF170" s="105">
        <f t="shared" si="766"/>
        <v>0</v>
      </c>
      <c r="CG170" s="105">
        <f t="shared" si="766"/>
        <v>0</v>
      </c>
      <c r="CH170" s="105">
        <f t="shared" si="766"/>
        <v>0</v>
      </c>
      <c r="CI170" s="105">
        <f t="shared" si="766"/>
        <v>0</v>
      </c>
      <c r="CJ170" s="105">
        <f t="shared" si="766"/>
        <v>0</v>
      </c>
      <c r="CK170" s="105">
        <f t="shared" si="766"/>
        <v>0</v>
      </c>
      <c r="CL170" s="105">
        <f t="shared" si="766"/>
        <v>0</v>
      </c>
      <c r="CM170" s="267">
        <f t="shared" si="766"/>
        <v>0</v>
      </c>
      <c r="CN170" s="267">
        <f t="shared" si="766"/>
        <v>0</v>
      </c>
      <c r="CO170" s="267">
        <f t="shared" si="767"/>
        <v>0</v>
      </c>
      <c r="CP170" s="267">
        <f t="shared" si="767"/>
        <v>0</v>
      </c>
      <c r="CQ170" s="291">
        <f t="shared" si="767"/>
        <v>0</v>
      </c>
      <c r="CR170" s="291">
        <f t="shared" si="767"/>
        <v>0</v>
      </c>
      <c r="CS170" s="291">
        <f t="shared" si="767"/>
        <v>0</v>
      </c>
      <c r="CT170" s="291">
        <f t="shared" si="767"/>
        <v>0</v>
      </c>
      <c r="CU170" s="291">
        <f t="shared" si="767"/>
        <v>0</v>
      </c>
      <c r="CV170" s="291">
        <f t="shared" si="767"/>
        <v>0</v>
      </c>
      <c r="CW170" s="291">
        <f t="shared" si="767"/>
        <v>0</v>
      </c>
      <c r="CX170" s="291">
        <f t="shared" si="767"/>
        <v>0</v>
      </c>
      <c r="CY170" s="291">
        <f t="shared" si="768"/>
        <v>0</v>
      </c>
      <c r="CZ170" s="291">
        <f t="shared" si="768"/>
        <v>0</v>
      </c>
      <c r="DA170" s="291">
        <f t="shared" si="768"/>
        <v>0</v>
      </c>
      <c r="DB170" s="291">
        <f t="shared" si="768"/>
        <v>0</v>
      </c>
      <c r="DC170" s="291">
        <f t="shared" si="768"/>
        <v>0</v>
      </c>
      <c r="DD170" s="291">
        <f t="shared" si="768"/>
        <v>0</v>
      </c>
      <c r="DE170" s="291">
        <f t="shared" si="768"/>
        <v>0</v>
      </c>
      <c r="DF170" s="291">
        <f t="shared" si="768"/>
        <v>0</v>
      </c>
      <c r="DG170" s="291">
        <f t="shared" si="768"/>
        <v>0</v>
      </c>
      <c r="DH170" s="291">
        <f t="shared" si="768"/>
        <v>0</v>
      </c>
      <c r="DI170" s="291">
        <f t="shared" si="769"/>
        <v>0</v>
      </c>
      <c r="DJ170" s="291">
        <f t="shared" si="769"/>
        <v>0</v>
      </c>
      <c r="DK170" s="291">
        <f t="shared" si="769"/>
        <v>0</v>
      </c>
      <c r="DL170" s="291">
        <f t="shared" si="769"/>
        <v>0</v>
      </c>
      <c r="DM170" s="291">
        <f t="shared" si="769"/>
        <v>0</v>
      </c>
      <c r="DN170" s="291">
        <f t="shared" si="769"/>
        <v>0</v>
      </c>
      <c r="DO170" s="291">
        <f t="shared" si="769"/>
        <v>0</v>
      </c>
      <c r="DP170" s="291">
        <f t="shared" si="769"/>
        <v>0</v>
      </c>
      <c r="DQ170" s="291">
        <f t="shared" si="769"/>
        <v>0</v>
      </c>
      <c r="DR170" s="291">
        <f t="shared" si="769"/>
        <v>0</v>
      </c>
      <c r="DS170" s="291">
        <f t="shared" si="769"/>
        <v>0</v>
      </c>
      <c r="DT170" s="291">
        <f t="shared" si="769"/>
        <v>0</v>
      </c>
      <c r="DU170" s="291">
        <f t="shared" si="769"/>
        <v>0</v>
      </c>
      <c r="DV170" s="291">
        <f t="shared" si="769"/>
        <v>0</v>
      </c>
      <c r="DW170" s="291">
        <f t="shared" si="769"/>
        <v>0</v>
      </c>
      <c r="DX170" s="291">
        <f t="shared" si="769"/>
        <v>0</v>
      </c>
      <c r="DY170" s="291">
        <f t="shared" si="769"/>
        <v>0</v>
      </c>
      <c r="DZ170" s="325"/>
      <c r="EA170" s="30">
        <f>'MONTHLY SUMMARIES'!D126</f>
        <v>0</v>
      </c>
    </row>
    <row r="171" spans="1:131" s="70" customFormat="1" x14ac:dyDescent="0.25">
      <c r="A171" s="144"/>
      <c r="B171" s="57" t="s">
        <v>148</v>
      </c>
      <c r="C171" s="118">
        <f>SUM(C162:C170)</f>
        <v>6645</v>
      </c>
      <c r="D171" s="119">
        <f t="shared" ref="D171:Q171" si="770">SUM(D162:D170)</f>
        <v>7357</v>
      </c>
      <c r="E171" s="119">
        <f t="shared" si="770"/>
        <v>8502</v>
      </c>
      <c r="F171" s="120">
        <f t="shared" si="770"/>
        <v>9057</v>
      </c>
      <c r="G171" s="119">
        <f t="shared" si="770"/>
        <v>9364</v>
      </c>
      <c r="H171" s="120">
        <f t="shared" si="770"/>
        <v>9652</v>
      </c>
      <c r="I171" s="119">
        <f t="shared" si="770"/>
        <v>9786</v>
      </c>
      <c r="J171" s="120">
        <f t="shared" si="770"/>
        <v>9722</v>
      </c>
      <c r="K171" s="119">
        <f t="shared" si="770"/>
        <v>9340</v>
      </c>
      <c r="L171" s="121">
        <f t="shared" si="770"/>
        <v>8926</v>
      </c>
      <c r="M171" s="120">
        <f t="shared" si="770"/>
        <v>8347</v>
      </c>
      <c r="N171" s="120">
        <f t="shared" si="770"/>
        <v>7971</v>
      </c>
      <c r="O171" s="120">
        <f t="shared" si="770"/>
        <v>7866</v>
      </c>
      <c r="P171" s="120">
        <f t="shared" si="770"/>
        <v>7382</v>
      </c>
      <c r="Q171" s="120">
        <f t="shared" si="770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ref="X171:Y171" si="771">SUM(X162+X165+X168+X169+X170)</f>
        <v>8514</v>
      </c>
      <c r="Y171" s="193">
        <f t="shared" si="771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0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4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>
        <v>27249</v>
      </c>
      <c r="BN171" s="193">
        <v>27645</v>
      </c>
      <c r="BO171" s="193">
        <v>26998</v>
      </c>
      <c r="BP171" s="193">
        <v>26459</v>
      </c>
      <c r="BQ171" s="193">
        <v>26575</v>
      </c>
      <c r="BR171" s="193">
        <v>27065</v>
      </c>
      <c r="BS171" s="193">
        <v>27277</v>
      </c>
      <c r="BT171" s="193"/>
      <c r="BU171" s="118">
        <f>SUM(BU162:BU170)</f>
        <v>1221</v>
      </c>
      <c r="BV171" s="122">
        <f t="shared" ref="BV171:BX171" si="772">SUM(BV162:BV170)</f>
        <v>25</v>
      </c>
      <c r="BW171" s="122">
        <f t="shared" si="772"/>
        <v>-2204</v>
      </c>
      <c r="BX171" s="122">
        <f t="shared" si="772"/>
        <v>-3171</v>
      </c>
      <c r="BY171" s="122">
        <f t="shared" ref="BY171:BZ171" si="773">SUM(BY162:BY170)</f>
        <v>-3334</v>
      </c>
      <c r="BZ171" s="122">
        <f t="shared" si="773"/>
        <v>-3644</v>
      </c>
      <c r="CA171" s="122">
        <f t="shared" ref="CA171:CB171" si="774">SUM(CA162:CA170)</f>
        <v>-3766</v>
      </c>
      <c r="CB171" s="122">
        <f t="shared" si="774"/>
        <v>-2479</v>
      </c>
      <c r="CC171" s="122">
        <f t="shared" ref="CC171:CD171" si="775">SUM(CC162:CC170)</f>
        <v>-1385</v>
      </c>
      <c r="CD171" s="122">
        <f t="shared" si="775"/>
        <v>-412</v>
      </c>
      <c r="CE171" s="122">
        <f t="shared" ref="CE171:CF171" si="776">SUM(CE162:CE170)</f>
        <v>771</v>
      </c>
      <c r="CF171" s="122">
        <f t="shared" si="776"/>
        <v>1981</v>
      </c>
      <c r="CG171" s="122">
        <f t="shared" ref="CG171:CH171" si="777">SUM(CG162:CG170)</f>
        <v>2749</v>
      </c>
      <c r="CH171" s="122">
        <f t="shared" si="777"/>
        <v>19783</v>
      </c>
      <c r="CI171" s="122">
        <f t="shared" ref="CI171:CJ171" si="778">SUM(CI162:CI170)</f>
        <v>22650</v>
      </c>
      <c r="CJ171" s="122">
        <f t="shared" si="778"/>
        <v>24353</v>
      </c>
      <c r="CK171" s="122">
        <f t="shared" ref="CK171:CL171" si="779">SUM(CK162:CK170)</f>
        <v>19903</v>
      </c>
      <c r="CL171" s="122">
        <f t="shared" si="779"/>
        <v>20415</v>
      </c>
      <c r="CM171" s="268">
        <f t="shared" ref="CM171:CN171" si="780">SUM(CM162:CM170)</f>
        <v>21213</v>
      </c>
      <c r="CN171" s="268">
        <f t="shared" si="780"/>
        <v>20274</v>
      </c>
      <c r="CO171" s="268">
        <f t="shared" ref="CO171:CQ171" si="781">SUM(CO162:CO170)</f>
        <v>18871</v>
      </c>
      <c r="CP171" s="268">
        <f t="shared" si="781"/>
        <v>16770</v>
      </c>
      <c r="CQ171" s="292">
        <f t="shared" si="781"/>
        <v>15138</v>
      </c>
      <c r="CR171" s="292">
        <f t="shared" ref="CR171:CS171" si="782">SUM(CR162:CR170)</f>
        <v>13734</v>
      </c>
      <c r="CS171" s="292">
        <f t="shared" si="782"/>
        <v>12497</v>
      </c>
      <c r="CT171" s="292">
        <f t="shared" ref="CT171:CU171" si="783">SUM(CT162:CT170)</f>
        <v>-7020</v>
      </c>
      <c r="CU171" s="292">
        <f t="shared" si="783"/>
        <v>-8239</v>
      </c>
      <c r="CV171" s="292">
        <f t="shared" ref="CV171" si="784">SUM(CV162:CV170)</f>
        <v>-10047</v>
      </c>
      <c r="CW171" s="292">
        <f t="shared" ref="CW171" si="785">SUM(CW162:CW170)</f>
        <v>-6768</v>
      </c>
      <c r="CX171" s="292">
        <f t="shared" ref="CX171" si="786">SUM(CX162:CX170)</f>
        <v>-8143</v>
      </c>
      <c r="CY171" s="292">
        <f t="shared" ref="CY171" si="787">SUM(CY162:CY170)</f>
        <v>-10289</v>
      </c>
      <c r="CZ171" s="292">
        <f t="shared" ref="CZ171" si="788">SUM(CZ162:CZ170)</f>
        <v>-10376</v>
      </c>
      <c r="DA171" s="292">
        <f t="shared" ref="DA171" si="789">SUM(DA162:DA170)</f>
        <v>-10294</v>
      </c>
      <c r="DB171" s="292">
        <f t="shared" ref="DB171" si="790">SUM(DB162:DB170)</f>
        <v>-9299</v>
      </c>
      <c r="DC171" s="292">
        <f t="shared" ref="DC171" si="791">SUM(DC162:DC170)</f>
        <v>-8242</v>
      </c>
      <c r="DD171" s="292">
        <f t="shared" ref="DD171" si="792">SUM(DD162:DD170)</f>
        <v>-7294</v>
      </c>
      <c r="DE171" s="292">
        <f t="shared" ref="DE171" si="793">SUM(DE162:DE170)</f>
        <v>-5534</v>
      </c>
      <c r="DF171" s="292">
        <f t="shared" ref="DF171" si="794">SUM(DF162:DF170)</f>
        <v>-1524</v>
      </c>
      <c r="DG171" s="292">
        <f t="shared" ref="DG171" si="795">SUM(DG162:DG170)</f>
        <v>-825</v>
      </c>
      <c r="DH171" s="292">
        <f t="shared" ref="DH171" si="796">SUM(DH162:DH170)</f>
        <v>-172</v>
      </c>
      <c r="DI171" s="292">
        <f t="shared" ref="DI171" si="797">SUM(DI162:DI170)</f>
        <v>1676</v>
      </c>
      <c r="DJ171" s="292">
        <f t="shared" ref="DJ171" si="798">SUM(DJ162:DJ170)</f>
        <v>2548</v>
      </c>
      <c r="DK171" s="292">
        <f t="shared" ref="DK171:DL171" si="799">SUM(DK162:DK170)</f>
        <v>2965</v>
      </c>
      <c r="DL171" s="292">
        <f t="shared" si="799"/>
        <v>2768</v>
      </c>
      <c r="DM171" s="292">
        <f t="shared" ref="DM171:DN171" si="800">SUM(DM162:DM170)</f>
        <v>2339</v>
      </c>
      <c r="DN171" s="292">
        <f t="shared" si="800"/>
        <v>12502</v>
      </c>
      <c r="DO171" s="292">
        <f t="shared" ref="DO171:DP171" si="801">SUM(DO162:DO170)</f>
        <v>14719</v>
      </c>
      <c r="DP171" s="292">
        <f t="shared" si="801"/>
        <v>15952</v>
      </c>
      <c r="DQ171" s="292">
        <f t="shared" ref="DQ171" si="802">SUM(DQ162:DQ170)</f>
        <v>14275</v>
      </c>
      <c r="DR171" s="292">
        <f t="shared" ref="DR171:DS171" si="803">SUM(DR162:DR170)</f>
        <v>10552</v>
      </c>
      <c r="DS171" s="292">
        <f t="shared" si="803"/>
        <v>7365</v>
      </c>
      <c r="DT171" s="292">
        <f t="shared" ref="DT171" si="804">SUM(DT162:DT170)</f>
        <v>7625</v>
      </c>
      <c r="DU171" s="292">
        <f t="shared" ref="DU171:DV171" si="805">SUM(DU162:DU170)</f>
        <v>6157</v>
      </c>
      <c r="DV171" s="292">
        <f t="shared" si="805"/>
        <v>5631</v>
      </c>
      <c r="DW171" s="292">
        <f t="shared" ref="DW171" si="806">SUM(DW162:DW170)</f>
        <v>6666</v>
      </c>
      <c r="DX171" s="292">
        <f t="shared" ref="DX171:DY171" si="807">SUM(DX162:DX170)</f>
        <v>7156</v>
      </c>
      <c r="DY171" s="292">
        <f t="shared" si="807"/>
        <v>8406</v>
      </c>
      <c r="DZ171" s="326"/>
      <c r="EA171" s="249">
        <f>EA162+EA165+EA168+EA169+EA170</f>
        <v>27277</v>
      </c>
    </row>
    <row r="172" spans="1:131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4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325"/>
      <c r="EA172" s="87"/>
    </row>
    <row r="173" spans="1:131" s="56" customFormat="1" x14ac:dyDescent="0.25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1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5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>
        <v>1384</v>
      </c>
      <c r="BN173" s="194">
        <v>1741</v>
      </c>
      <c r="BO173" s="194">
        <v>957</v>
      </c>
      <c r="BP173" s="194">
        <v>1771</v>
      </c>
      <c r="BQ173" s="194">
        <v>1844</v>
      </c>
      <c r="BR173" s="194">
        <v>1307</v>
      </c>
      <c r="BS173" s="194">
        <v>884</v>
      </c>
      <c r="BT173" s="194"/>
      <c r="BU173" s="108">
        <f t="shared" ref="BU173:DY173" si="808">O173-C173</f>
        <v>0</v>
      </c>
      <c r="BV173" s="106">
        <f t="shared" si="808"/>
        <v>-2277</v>
      </c>
      <c r="BW173" s="106">
        <f t="shared" si="808"/>
        <v>-1914</v>
      </c>
      <c r="BX173" s="106">
        <f t="shared" si="808"/>
        <v>-1880</v>
      </c>
      <c r="BY173" s="106">
        <f t="shared" si="808"/>
        <v>-1015</v>
      </c>
      <c r="BZ173" s="106">
        <f t="shared" si="808"/>
        <v>-2078</v>
      </c>
      <c r="CA173" s="106">
        <f t="shared" si="808"/>
        <v>-2118</v>
      </c>
      <c r="CB173" s="106">
        <f t="shared" si="808"/>
        <v>-1232</v>
      </c>
      <c r="CC173" s="106">
        <f t="shared" si="808"/>
        <v>-292</v>
      </c>
      <c r="CD173" s="106">
        <f t="shared" si="808"/>
        <v>0</v>
      </c>
      <c r="CE173" s="106">
        <f t="shared" si="808"/>
        <v>0</v>
      </c>
      <c r="CF173" s="106">
        <f t="shared" si="808"/>
        <v>0</v>
      </c>
      <c r="CG173" s="106">
        <f t="shared" si="808"/>
        <v>0</v>
      </c>
      <c r="CH173" s="106">
        <f t="shared" si="808"/>
        <v>0</v>
      </c>
      <c r="CI173" s="106">
        <f t="shared" si="808"/>
        <v>0</v>
      </c>
      <c r="CJ173" s="106">
        <f t="shared" si="808"/>
        <v>0</v>
      </c>
      <c r="CK173" s="106">
        <f t="shared" si="808"/>
        <v>1355</v>
      </c>
      <c r="CL173" s="106">
        <f t="shared" si="808"/>
        <v>1683</v>
      </c>
      <c r="CM173" s="194">
        <f t="shared" si="808"/>
        <v>1572</v>
      </c>
      <c r="CN173" s="194">
        <f t="shared" si="808"/>
        <v>1487</v>
      </c>
      <c r="CO173" s="194">
        <f t="shared" si="808"/>
        <v>729</v>
      </c>
      <c r="CP173" s="194">
        <f t="shared" si="808"/>
        <v>111</v>
      </c>
      <c r="CQ173" s="56">
        <f t="shared" si="808"/>
        <v>0</v>
      </c>
      <c r="CR173" s="56">
        <f t="shared" si="808"/>
        <v>0</v>
      </c>
      <c r="CS173" s="56">
        <f t="shared" si="808"/>
        <v>129</v>
      </c>
      <c r="CT173" s="56">
        <f t="shared" si="808"/>
        <v>1080</v>
      </c>
      <c r="CU173" s="56">
        <f t="shared" si="808"/>
        <v>1370</v>
      </c>
      <c r="CV173" s="56">
        <f t="shared" si="808"/>
        <v>951</v>
      </c>
      <c r="CW173" s="56">
        <f t="shared" si="808"/>
        <v>-93</v>
      </c>
      <c r="CX173" s="56">
        <f t="shared" si="808"/>
        <v>-387</v>
      </c>
      <c r="CY173" s="56">
        <f t="shared" si="808"/>
        <v>-685</v>
      </c>
      <c r="CZ173" s="56">
        <f t="shared" si="808"/>
        <v>196</v>
      </c>
      <c r="DA173" s="56">
        <f t="shared" si="808"/>
        <v>-729</v>
      </c>
      <c r="DB173" s="56">
        <f t="shared" si="808"/>
        <v>-44</v>
      </c>
      <c r="DC173" s="56">
        <f t="shared" si="808"/>
        <v>0</v>
      </c>
      <c r="DD173" s="56">
        <f t="shared" si="808"/>
        <v>40</v>
      </c>
      <c r="DE173" s="56">
        <f t="shared" si="808"/>
        <v>244</v>
      </c>
      <c r="DF173" s="56">
        <f t="shared" si="808"/>
        <v>-140</v>
      </c>
      <c r="DG173" s="56">
        <f t="shared" si="808"/>
        <v>-392</v>
      </c>
      <c r="DH173" s="56">
        <f t="shared" si="808"/>
        <v>170</v>
      </c>
      <c r="DI173" s="56">
        <f t="shared" si="808"/>
        <v>-3</v>
      </c>
      <c r="DJ173" s="56">
        <f t="shared" si="808"/>
        <v>638</v>
      </c>
      <c r="DK173" s="56">
        <f t="shared" si="808"/>
        <v>1190</v>
      </c>
      <c r="DL173" s="56">
        <f t="shared" si="808"/>
        <v>394</v>
      </c>
      <c r="DM173" s="56">
        <f t="shared" si="808"/>
        <v>860</v>
      </c>
      <c r="DN173" s="56">
        <f t="shared" si="808"/>
        <v>120</v>
      </c>
      <c r="DO173" s="56">
        <f t="shared" si="808"/>
        <v>127</v>
      </c>
      <c r="DP173" s="56">
        <f t="shared" si="808"/>
        <v>83</v>
      </c>
      <c r="DQ173" s="56">
        <f t="shared" si="808"/>
        <v>313</v>
      </c>
      <c r="DR173" s="56">
        <f t="shared" si="808"/>
        <v>675</v>
      </c>
      <c r="DS173" s="56">
        <f t="shared" si="808"/>
        <v>406</v>
      </c>
      <c r="DT173" s="56">
        <f t="shared" si="808"/>
        <v>620</v>
      </c>
      <c r="DU173" s="56">
        <f t="shared" si="808"/>
        <v>-302</v>
      </c>
      <c r="DV173" s="56">
        <f t="shared" si="808"/>
        <v>-163</v>
      </c>
      <c r="DW173" s="56">
        <f t="shared" si="808"/>
        <v>-233</v>
      </c>
      <c r="DX173" s="56">
        <f t="shared" si="808"/>
        <v>-770</v>
      </c>
      <c r="DY173" s="56">
        <f t="shared" si="808"/>
        <v>24</v>
      </c>
      <c r="DZ173" s="325"/>
      <c r="EA173" s="30">
        <f>'MONTHLY SUMMARIES'!D129</f>
        <v>884</v>
      </c>
    </row>
    <row r="174" spans="1:131" s="56" customFormat="1" x14ac:dyDescent="0.2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1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5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>
        <v>699</v>
      </c>
      <c r="BN174" s="194">
        <v>515</v>
      </c>
      <c r="BO174" s="194">
        <v>255</v>
      </c>
      <c r="BP174" s="194">
        <v>562</v>
      </c>
      <c r="BQ174" s="194">
        <v>634</v>
      </c>
      <c r="BR174" s="194">
        <v>477</v>
      </c>
      <c r="BS174" s="194">
        <v>349</v>
      </c>
      <c r="BT174" s="194"/>
      <c r="BU174" s="108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DZ174" s="325"/>
      <c r="EA174" s="61">
        <f>GETPIVOTDATA("VALUE",'CSS ESCO pvt'!$I$3,"DATE_FILE",$EA$8,"COMPANY",$EA$6,"TRIM_CAT","Residential-GRID","TRIM_LINE",$A172)</f>
        <v>349</v>
      </c>
    </row>
    <row r="175" spans="1:131" s="56" customFormat="1" x14ac:dyDescent="0.2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1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5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>
        <v>685</v>
      </c>
      <c r="BN175" s="194">
        <v>1226</v>
      </c>
      <c r="BO175" s="194">
        <v>702</v>
      </c>
      <c r="BP175" s="194">
        <v>1209</v>
      </c>
      <c r="BQ175" s="194">
        <v>1210</v>
      </c>
      <c r="BR175" s="194">
        <v>830</v>
      </c>
      <c r="BS175" s="194">
        <v>535</v>
      </c>
      <c r="BT175" s="194"/>
      <c r="BU175" s="108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DZ175" s="325"/>
      <c r="EA175" s="75">
        <f>EA173-EA174</f>
        <v>535</v>
      </c>
    </row>
    <row r="176" spans="1:131" s="56" customFormat="1" x14ac:dyDescent="0.25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1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5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>
        <v>676</v>
      </c>
      <c r="BN176" s="194">
        <v>704</v>
      </c>
      <c r="BO176" s="194">
        <v>567</v>
      </c>
      <c r="BP176" s="194">
        <v>841</v>
      </c>
      <c r="BQ176" s="194">
        <v>849</v>
      </c>
      <c r="BR176" s="194">
        <v>645</v>
      </c>
      <c r="BS176" s="194">
        <v>300</v>
      </c>
      <c r="BT176" s="194"/>
      <c r="BU176" s="108">
        <f t="shared" ref="BU176:DY176" si="809">O176-C176</f>
        <v>0</v>
      </c>
      <c r="BV176" s="106">
        <f t="shared" si="809"/>
        <v>-208</v>
      </c>
      <c r="BW176" s="106">
        <f t="shared" si="809"/>
        <v>-749</v>
      </c>
      <c r="BX176" s="106">
        <f t="shared" si="809"/>
        <v>-585</v>
      </c>
      <c r="BY176" s="106">
        <f t="shared" si="809"/>
        <v>-353</v>
      </c>
      <c r="BZ176" s="106">
        <f t="shared" si="809"/>
        <v>-730</v>
      </c>
      <c r="CA176" s="106">
        <f t="shared" si="809"/>
        <v>-673</v>
      </c>
      <c r="CB176" s="106">
        <f t="shared" si="809"/>
        <v>-403</v>
      </c>
      <c r="CC176" s="106">
        <f t="shared" si="809"/>
        <v>-25</v>
      </c>
      <c r="CD176" s="106">
        <f t="shared" si="809"/>
        <v>0</v>
      </c>
      <c r="CE176" s="106">
        <f t="shared" si="809"/>
        <v>0</v>
      </c>
      <c r="CF176" s="106">
        <f t="shared" si="809"/>
        <v>0</v>
      </c>
      <c r="CG176" s="106">
        <f t="shared" si="809"/>
        <v>0</v>
      </c>
      <c r="CH176" s="106">
        <f t="shared" si="809"/>
        <v>0</v>
      </c>
      <c r="CI176" s="106">
        <f t="shared" si="809"/>
        <v>0</v>
      </c>
      <c r="CJ176" s="106">
        <f t="shared" si="809"/>
        <v>0</v>
      </c>
      <c r="CK176" s="106">
        <f t="shared" si="809"/>
        <v>56</v>
      </c>
      <c r="CL176" s="106">
        <f t="shared" si="809"/>
        <v>489</v>
      </c>
      <c r="CM176" s="194">
        <f t="shared" si="809"/>
        <v>443</v>
      </c>
      <c r="CN176" s="194">
        <f t="shared" si="809"/>
        <v>543</v>
      </c>
      <c r="CO176" s="194">
        <f t="shared" si="809"/>
        <v>207</v>
      </c>
      <c r="CP176" s="194">
        <f t="shared" si="809"/>
        <v>27</v>
      </c>
      <c r="CQ176" s="56">
        <f t="shared" si="809"/>
        <v>0</v>
      </c>
      <c r="CR176" s="56">
        <f t="shared" si="809"/>
        <v>0</v>
      </c>
      <c r="CS176" s="56">
        <f t="shared" si="809"/>
        <v>20</v>
      </c>
      <c r="CT176" s="56">
        <f t="shared" si="809"/>
        <v>52</v>
      </c>
      <c r="CU176" s="56">
        <f t="shared" si="809"/>
        <v>769</v>
      </c>
      <c r="CV176" s="56">
        <f t="shared" si="809"/>
        <v>419</v>
      </c>
      <c r="CW176" s="56">
        <f t="shared" si="809"/>
        <v>454</v>
      </c>
      <c r="CX176" s="56">
        <f t="shared" si="809"/>
        <v>27</v>
      </c>
      <c r="CY176" s="56">
        <f t="shared" si="809"/>
        <v>-86</v>
      </c>
      <c r="CZ176" s="56">
        <f t="shared" si="809"/>
        <v>209</v>
      </c>
      <c r="DA176" s="56">
        <f t="shared" si="809"/>
        <v>-207</v>
      </c>
      <c r="DB176" s="56">
        <f t="shared" si="809"/>
        <v>-26</v>
      </c>
      <c r="DC176" s="56">
        <f t="shared" si="809"/>
        <v>0</v>
      </c>
      <c r="DD176" s="56">
        <f t="shared" si="809"/>
        <v>2</v>
      </c>
      <c r="DE176" s="56">
        <f t="shared" si="809"/>
        <v>3</v>
      </c>
      <c r="DF176" s="56">
        <f t="shared" si="809"/>
        <v>-13</v>
      </c>
      <c r="DG176" s="56">
        <f t="shared" si="809"/>
        <v>-188</v>
      </c>
      <c r="DH176" s="56">
        <f t="shared" si="809"/>
        <v>230</v>
      </c>
      <c r="DI176" s="56">
        <f t="shared" si="809"/>
        <v>234</v>
      </c>
      <c r="DJ176" s="56">
        <f t="shared" si="809"/>
        <v>400</v>
      </c>
      <c r="DK176" s="56">
        <f t="shared" si="809"/>
        <v>543</v>
      </c>
      <c r="DL176" s="56">
        <f t="shared" si="809"/>
        <v>148</v>
      </c>
      <c r="DM176" s="56">
        <f t="shared" si="809"/>
        <v>437</v>
      </c>
      <c r="DN176" s="56">
        <f t="shared" si="809"/>
        <v>21</v>
      </c>
      <c r="DO176" s="56">
        <f t="shared" si="809"/>
        <v>11</v>
      </c>
      <c r="DP176" s="56">
        <f t="shared" si="809"/>
        <v>9</v>
      </c>
      <c r="DQ176" s="56">
        <f t="shared" si="809"/>
        <v>17</v>
      </c>
      <c r="DR176" s="56">
        <f t="shared" si="809"/>
        <v>78</v>
      </c>
      <c r="DS176" s="56">
        <f t="shared" si="809"/>
        <v>95</v>
      </c>
      <c r="DT176" s="56">
        <f t="shared" si="809"/>
        <v>55</v>
      </c>
      <c r="DU176" s="56">
        <f t="shared" si="809"/>
        <v>-177</v>
      </c>
      <c r="DV176" s="56">
        <f t="shared" si="809"/>
        <v>-75</v>
      </c>
      <c r="DW176" s="56">
        <f t="shared" si="809"/>
        <v>-51</v>
      </c>
      <c r="DX176" s="56">
        <f t="shared" si="809"/>
        <v>-255</v>
      </c>
      <c r="DY176" s="56">
        <f t="shared" si="809"/>
        <v>-137</v>
      </c>
      <c r="DZ176" s="325"/>
      <c r="EA176" s="30">
        <f>'MONTHLY SUMMARIES'!D130</f>
        <v>300</v>
      </c>
    </row>
    <row r="177" spans="1:132" s="56" customFormat="1" x14ac:dyDescent="0.2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1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5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>
        <v>38</v>
      </c>
      <c r="BN177" s="194">
        <v>221</v>
      </c>
      <c r="BO177" s="194">
        <v>168</v>
      </c>
      <c r="BP177" s="194">
        <v>275</v>
      </c>
      <c r="BQ177" s="194">
        <v>253</v>
      </c>
      <c r="BR177" s="194">
        <v>216</v>
      </c>
      <c r="BS177" s="194">
        <v>102</v>
      </c>
      <c r="BT177" s="194"/>
      <c r="BU177" s="108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DZ177" s="325"/>
      <c r="EA177" s="61">
        <f>GETPIVOTDATA("VALUE",'CSS ESCO pvt'!$I$3,"DATE_FILE",$EA$8,"COMPANY",$EA$6,"TRIM_CAT","Low Income Residential-GRID","TRIM_LINE",$A172)</f>
        <v>102</v>
      </c>
    </row>
    <row r="178" spans="1:132" s="56" customFormat="1" x14ac:dyDescent="0.2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1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5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>
        <v>638</v>
      </c>
      <c r="BN178" s="194">
        <v>483</v>
      </c>
      <c r="BO178" s="194">
        <v>399</v>
      </c>
      <c r="BP178" s="194">
        <v>566</v>
      </c>
      <c r="BQ178" s="194">
        <v>596</v>
      </c>
      <c r="BR178" s="194">
        <v>429</v>
      </c>
      <c r="BS178" s="194">
        <v>198</v>
      </c>
      <c r="BT178" s="194"/>
      <c r="BU178" s="108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DZ178" s="325"/>
      <c r="EA178" s="75">
        <f>EA176-EA177</f>
        <v>198</v>
      </c>
    </row>
    <row r="179" spans="1:132" s="56" customFormat="1" x14ac:dyDescent="0.25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1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5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>
        <v>63</v>
      </c>
      <c r="BN179" s="194">
        <v>135</v>
      </c>
      <c r="BO179" s="194">
        <v>67</v>
      </c>
      <c r="BP179" s="194">
        <v>63</v>
      </c>
      <c r="BQ179" s="194">
        <v>96</v>
      </c>
      <c r="BR179" s="194">
        <v>63</v>
      </c>
      <c r="BS179" s="194">
        <v>52</v>
      </c>
      <c r="BT179" s="194"/>
      <c r="BU179" s="108">
        <f t="shared" ref="BU179:CD181" si="810">O179-C179</f>
        <v>-38</v>
      </c>
      <c r="BV179" s="106">
        <f t="shared" si="810"/>
        <v>-64</v>
      </c>
      <c r="BW179" s="106">
        <f t="shared" si="810"/>
        <v>-61</v>
      </c>
      <c r="BX179" s="106">
        <f t="shared" si="810"/>
        <v>-89</v>
      </c>
      <c r="BY179" s="106">
        <f t="shared" si="810"/>
        <v>-32</v>
      </c>
      <c r="BZ179" s="106">
        <f t="shared" si="810"/>
        <v>-78</v>
      </c>
      <c r="CA179" s="106">
        <f t="shared" si="810"/>
        <v>-68</v>
      </c>
      <c r="CB179" s="106">
        <f t="shared" si="810"/>
        <v>-12</v>
      </c>
      <c r="CC179" s="106">
        <f t="shared" si="810"/>
        <v>-20</v>
      </c>
      <c r="CD179" s="106">
        <f t="shared" si="810"/>
        <v>-29</v>
      </c>
      <c r="CE179" s="106">
        <f t="shared" ref="CE179:CN181" si="811">Y179-M179</f>
        <v>-30</v>
      </c>
      <c r="CF179" s="106">
        <f t="shared" si="811"/>
        <v>-74</v>
      </c>
      <c r="CG179" s="106">
        <f t="shared" si="811"/>
        <v>-38</v>
      </c>
      <c r="CH179" s="106">
        <f t="shared" si="811"/>
        <v>20</v>
      </c>
      <c r="CI179" s="106">
        <f t="shared" si="811"/>
        <v>32</v>
      </c>
      <c r="CJ179" s="106">
        <f t="shared" si="811"/>
        <v>22</v>
      </c>
      <c r="CK179" s="106">
        <f t="shared" si="811"/>
        <v>37</v>
      </c>
      <c r="CL179" s="106">
        <f t="shared" si="811"/>
        <v>27</v>
      </c>
      <c r="CM179" s="194">
        <f t="shared" si="811"/>
        <v>90</v>
      </c>
      <c r="CN179" s="194">
        <f t="shared" si="811"/>
        <v>19</v>
      </c>
      <c r="CO179" s="194">
        <f t="shared" ref="CO179:CX181" si="812">AI179-W179</f>
        <v>41</v>
      </c>
      <c r="CP179" s="194">
        <f t="shared" si="812"/>
        <v>40</v>
      </c>
      <c r="CQ179" s="56">
        <f t="shared" si="812"/>
        <v>-27</v>
      </c>
      <c r="CR179" s="56">
        <f t="shared" si="812"/>
        <v>-20</v>
      </c>
      <c r="CS179" s="56">
        <f t="shared" si="812"/>
        <v>42</v>
      </c>
      <c r="CT179" s="56">
        <f t="shared" si="812"/>
        <v>47</v>
      </c>
      <c r="CU179" s="56">
        <f t="shared" si="812"/>
        <v>36</v>
      </c>
      <c r="CV179" s="56">
        <f t="shared" si="812"/>
        <v>18</v>
      </c>
      <c r="CW179" s="56">
        <f t="shared" si="812"/>
        <v>34</v>
      </c>
      <c r="CX179" s="56">
        <f t="shared" si="812"/>
        <v>23</v>
      </c>
      <c r="CY179" s="56">
        <f t="shared" ref="CY179:DH181" si="813">AS179-AG179</f>
        <v>-58</v>
      </c>
      <c r="CZ179" s="56">
        <f t="shared" si="813"/>
        <v>40</v>
      </c>
      <c r="DA179" s="56">
        <f t="shared" si="813"/>
        <v>-56</v>
      </c>
      <c r="DB179" s="56">
        <f t="shared" si="813"/>
        <v>-13</v>
      </c>
      <c r="DC179" s="56">
        <f t="shared" si="813"/>
        <v>10</v>
      </c>
      <c r="DD179" s="56">
        <f t="shared" si="813"/>
        <v>10</v>
      </c>
      <c r="DE179" s="56">
        <f t="shared" si="813"/>
        <v>18</v>
      </c>
      <c r="DF179" s="56">
        <f t="shared" si="813"/>
        <v>16</v>
      </c>
      <c r="DG179" s="56">
        <f t="shared" si="813"/>
        <v>-30</v>
      </c>
      <c r="DH179" s="56">
        <f t="shared" si="813"/>
        <v>45</v>
      </c>
      <c r="DI179" s="56">
        <f t="shared" ref="DI179:DY181" si="814">BC179-AQ179</f>
        <v>0</v>
      </c>
      <c r="DJ179" s="56">
        <f t="shared" si="814"/>
        <v>69</v>
      </c>
      <c r="DK179" s="56">
        <f t="shared" si="814"/>
        <v>57</v>
      </c>
      <c r="DL179" s="56">
        <f t="shared" si="814"/>
        <v>6</v>
      </c>
      <c r="DM179" s="56">
        <f t="shared" si="814"/>
        <v>55</v>
      </c>
      <c r="DN179" s="56">
        <f t="shared" si="814"/>
        <v>7</v>
      </c>
      <c r="DO179" s="56">
        <f t="shared" si="814"/>
        <v>46</v>
      </c>
      <c r="DP179" s="56">
        <f t="shared" si="814"/>
        <v>33</v>
      </c>
      <c r="DQ179" s="56">
        <f t="shared" si="814"/>
        <v>-35</v>
      </c>
      <c r="DR179" s="56">
        <f t="shared" si="814"/>
        <v>-25</v>
      </c>
      <c r="DS179" s="56">
        <f t="shared" si="814"/>
        <v>25</v>
      </c>
      <c r="DT179" s="56">
        <f t="shared" si="814"/>
        <v>50</v>
      </c>
      <c r="DU179" s="56">
        <f t="shared" si="814"/>
        <v>-4</v>
      </c>
      <c r="DV179" s="56">
        <f t="shared" si="814"/>
        <v>-56</v>
      </c>
      <c r="DW179" s="56">
        <f t="shared" si="814"/>
        <v>7</v>
      </c>
      <c r="DX179" s="56">
        <f t="shared" si="814"/>
        <v>-26</v>
      </c>
      <c r="DY179" s="56">
        <f t="shared" si="814"/>
        <v>-17</v>
      </c>
      <c r="DZ179" s="325"/>
      <c r="EA179" s="30">
        <f>'MONTHLY SUMMARIES'!D131</f>
        <v>52</v>
      </c>
    </row>
    <row r="180" spans="1:132" s="56" customFormat="1" x14ac:dyDescent="0.25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5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>
        <v>2</v>
      </c>
      <c r="BN180" s="194">
        <v>2</v>
      </c>
      <c r="BO180" s="194">
        <v>0</v>
      </c>
      <c r="BP180" s="194">
        <v>4</v>
      </c>
      <c r="BQ180" s="194">
        <v>5</v>
      </c>
      <c r="BR180" s="194">
        <v>2</v>
      </c>
      <c r="BS180" s="194">
        <v>1</v>
      </c>
      <c r="BT180" s="194"/>
      <c r="BU180" s="108">
        <f t="shared" si="810"/>
        <v>1</v>
      </c>
      <c r="BV180" s="106">
        <f t="shared" si="810"/>
        <v>0</v>
      </c>
      <c r="BW180" s="106">
        <f t="shared" si="810"/>
        <v>0</v>
      </c>
      <c r="BX180" s="106">
        <f t="shared" si="810"/>
        <v>-2</v>
      </c>
      <c r="BY180" s="106">
        <f t="shared" si="810"/>
        <v>-1</v>
      </c>
      <c r="BZ180" s="106">
        <f t="shared" si="810"/>
        <v>-3</v>
      </c>
      <c r="CA180" s="106">
        <f t="shared" si="810"/>
        <v>0</v>
      </c>
      <c r="CB180" s="106">
        <f t="shared" si="810"/>
        <v>4</v>
      </c>
      <c r="CC180" s="106">
        <f t="shared" si="810"/>
        <v>1</v>
      </c>
      <c r="CD180" s="106">
        <f t="shared" si="810"/>
        <v>0</v>
      </c>
      <c r="CE180" s="106">
        <f t="shared" si="811"/>
        <v>-2</v>
      </c>
      <c r="CF180" s="106">
        <f t="shared" si="811"/>
        <v>-4</v>
      </c>
      <c r="CG180" s="106">
        <f t="shared" si="811"/>
        <v>-1</v>
      </c>
      <c r="CH180" s="106">
        <f t="shared" si="811"/>
        <v>0</v>
      </c>
      <c r="CI180" s="106">
        <f t="shared" si="811"/>
        <v>0</v>
      </c>
      <c r="CJ180" s="106">
        <f t="shared" si="811"/>
        <v>2</v>
      </c>
      <c r="CK180" s="106">
        <f t="shared" si="811"/>
        <v>1</v>
      </c>
      <c r="CL180" s="106">
        <f t="shared" si="811"/>
        <v>2</v>
      </c>
      <c r="CM180" s="194">
        <f t="shared" si="811"/>
        <v>5</v>
      </c>
      <c r="CN180" s="194">
        <f t="shared" si="811"/>
        <v>-1</v>
      </c>
      <c r="CO180" s="194">
        <f t="shared" si="812"/>
        <v>-1</v>
      </c>
      <c r="CP180" s="194">
        <f t="shared" si="812"/>
        <v>1</v>
      </c>
      <c r="CQ180" s="56">
        <f t="shared" si="812"/>
        <v>0</v>
      </c>
      <c r="CR180" s="56">
        <f t="shared" si="812"/>
        <v>-1</v>
      </c>
      <c r="CS180" s="56">
        <f t="shared" si="812"/>
        <v>4</v>
      </c>
      <c r="CT180" s="56">
        <f t="shared" si="812"/>
        <v>3</v>
      </c>
      <c r="CU180" s="56">
        <f t="shared" si="812"/>
        <v>1</v>
      </c>
      <c r="CV180" s="56">
        <f t="shared" si="812"/>
        <v>2</v>
      </c>
      <c r="CW180" s="56">
        <f t="shared" si="812"/>
        <v>4</v>
      </c>
      <c r="CX180" s="56">
        <f t="shared" si="812"/>
        <v>-1</v>
      </c>
      <c r="CY180" s="56">
        <f t="shared" si="813"/>
        <v>-5</v>
      </c>
      <c r="CZ180" s="56">
        <f t="shared" si="813"/>
        <v>2</v>
      </c>
      <c r="DA180" s="56">
        <f t="shared" si="813"/>
        <v>0</v>
      </c>
      <c r="DB180" s="56">
        <f t="shared" si="813"/>
        <v>-1</v>
      </c>
      <c r="DC180" s="56">
        <f t="shared" si="813"/>
        <v>0</v>
      </c>
      <c r="DD180" s="56">
        <f t="shared" si="813"/>
        <v>0</v>
      </c>
      <c r="DE180" s="56">
        <f t="shared" si="813"/>
        <v>-4</v>
      </c>
      <c r="DF180" s="56">
        <f t="shared" si="813"/>
        <v>2</v>
      </c>
      <c r="DG180" s="56">
        <f t="shared" si="813"/>
        <v>0</v>
      </c>
      <c r="DH180" s="56">
        <f t="shared" si="813"/>
        <v>-2</v>
      </c>
      <c r="DI180" s="56">
        <f t="shared" si="814"/>
        <v>-3</v>
      </c>
      <c r="DJ180" s="56">
        <f t="shared" si="814"/>
        <v>2</v>
      </c>
      <c r="DK180" s="56">
        <f t="shared" si="814"/>
        <v>2</v>
      </c>
      <c r="DL180" s="56">
        <f t="shared" si="814"/>
        <v>-3</v>
      </c>
      <c r="DM180" s="56">
        <f t="shared" si="814"/>
        <v>5</v>
      </c>
      <c r="DN180" s="56">
        <f t="shared" si="814"/>
        <v>1</v>
      </c>
      <c r="DO180" s="56">
        <f t="shared" si="814"/>
        <v>3</v>
      </c>
      <c r="DP180" s="56">
        <f t="shared" si="814"/>
        <v>1</v>
      </c>
      <c r="DQ180" s="56">
        <f t="shared" si="814"/>
        <v>3</v>
      </c>
      <c r="DR180" s="56">
        <f t="shared" si="814"/>
        <v>-2</v>
      </c>
      <c r="DS180" s="56">
        <f t="shared" si="814"/>
        <v>1</v>
      </c>
      <c r="DT180" s="56">
        <f t="shared" si="814"/>
        <v>0</v>
      </c>
      <c r="DU180" s="56">
        <f t="shared" si="814"/>
        <v>-2</v>
      </c>
      <c r="DV180" s="56">
        <f t="shared" si="814"/>
        <v>1</v>
      </c>
      <c r="DW180" s="56">
        <f t="shared" si="814"/>
        <v>3</v>
      </c>
      <c r="DX180" s="56">
        <f t="shared" si="814"/>
        <v>0</v>
      </c>
      <c r="DY180" s="56">
        <f t="shared" si="814"/>
        <v>-4</v>
      </c>
      <c r="DZ180" s="325"/>
      <c r="EA180" s="30">
        <f>'MONTHLY SUMMARIES'!D132</f>
        <v>1</v>
      </c>
    </row>
    <row r="181" spans="1:132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5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/>
      <c r="BU181" s="108">
        <f t="shared" si="810"/>
        <v>0</v>
      </c>
      <c r="BV181" s="106">
        <f t="shared" si="810"/>
        <v>0</v>
      </c>
      <c r="BW181" s="106">
        <f t="shared" si="810"/>
        <v>0</v>
      </c>
      <c r="BX181" s="106">
        <f t="shared" si="810"/>
        <v>0</v>
      </c>
      <c r="BY181" s="106">
        <f t="shared" si="810"/>
        <v>0</v>
      </c>
      <c r="BZ181" s="106">
        <f t="shared" si="810"/>
        <v>0</v>
      </c>
      <c r="CA181" s="106">
        <f t="shared" si="810"/>
        <v>0</v>
      </c>
      <c r="CB181" s="106">
        <f t="shared" si="810"/>
        <v>0</v>
      </c>
      <c r="CC181" s="106">
        <f t="shared" si="810"/>
        <v>0</v>
      </c>
      <c r="CD181" s="106">
        <f t="shared" si="810"/>
        <v>0</v>
      </c>
      <c r="CE181" s="106">
        <f t="shared" si="811"/>
        <v>0</v>
      </c>
      <c r="CF181" s="106">
        <f t="shared" si="811"/>
        <v>0</v>
      </c>
      <c r="CG181" s="106">
        <f t="shared" si="811"/>
        <v>0</v>
      </c>
      <c r="CH181" s="106">
        <f t="shared" si="811"/>
        <v>0</v>
      </c>
      <c r="CI181" s="106">
        <f t="shared" si="811"/>
        <v>0</v>
      </c>
      <c r="CJ181" s="106">
        <f t="shared" si="811"/>
        <v>0</v>
      </c>
      <c r="CK181" s="106">
        <f t="shared" si="811"/>
        <v>0</v>
      </c>
      <c r="CL181" s="106">
        <f t="shared" si="811"/>
        <v>0</v>
      </c>
      <c r="CM181" s="194">
        <f t="shared" si="811"/>
        <v>0</v>
      </c>
      <c r="CN181" s="194">
        <f t="shared" si="811"/>
        <v>0</v>
      </c>
      <c r="CO181" s="194">
        <f t="shared" si="812"/>
        <v>0</v>
      </c>
      <c r="CP181" s="194">
        <f t="shared" si="812"/>
        <v>0</v>
      </c>
      <c r="CQ181" s="56">
        <f t="shared" si="812"/>
        <v>0</v>
      </c>
      <c r="CR181" s="56">
        <f t="shared" si="812"/>
        <v>0</v>
      </c>
      <c r="CS181" s="56">
        <f t="shared" si="812"/>
        <v>0</v>
      </c>
      <c r="CT181" s="56">
        <f t="shared" si="812"/>
        <v>0</v>
      </c>
      <c r="CU181" s="56">
        <f t="shared" si="812"/>
        <v>1</v>
      </c>
      <c r="CV181" s="56">
        <f t="shared" si="812"/>
        <v>0</v>
      </c>
      <c r="CW181" s="56">
        <f t="shared" si="812"/>
        <v>0</v>
      </c>
      <c r="CX181" s="56">
        <f t="shared" si="812"/>
        <v>0</v>
      </c>
      <c r="CY181" s="56">
        <f t="shared" si="813"/>
        <v>0</v>
      </c>
      <c r="CZ181" s="56">
        <f t="shared" si="813"/>
        <v>1</v>
      </c>
      <c r="DA181" s="56">
        <f t="shared" si="813"/>
        <v>0</v>
      </c>
      <c r="DB181" s="56">
        <f t="shared" si="813"/>
        <v>0</v>
      </c>
      <c r="DC181" s="56">
        <f t="shared" si="813"/>
        <v>0</v>
      </c>
      <c r="DD181" s="56">
        <f t="shared" si="813"/>
        <v>0</v>
      </c>
      <c r="DE181" s="56">
        <f t="shared" si="813"/>
        <v>0</v>
      </c>
      <c r="DF181" s="56">
        <f t="shared" si="813"/>
        <v>1</v>
      </c>
      <c r="DG181" s="56">
        <f t="shared" si="813"/>
        <v>0</v>
      </c>
      <c r="DH181" s="56">
        <f t="shared" si="813"/>
        <v>0</v>
      </c>
      <c r="DI181" s="56">
        <f t="shared" si="814"/>
        <v>1</v>
      </c>
      <c r="DJ181" s="56">
        <f t="shared" si="814"/>
        <v>0</v>
      </c>
      <c r="DK181" s="56">
        <f t="shared" si="814"/>
        <v>0</v>
      </c>
      <c r="DL181" s="56">
        <f t="shared" si="814"/>
        <v>-1</v>
      </c>
      <c r="DM181" s="56">
        <f t="shared" si="814"/>
        <v>1</v>
      </c>
      <c r="DN181" s="56">
        <f t="shared" si="814"/>
        <v>0</v>
      </c>
      <c r="DO181" s="56">
        <f t="shared" si="814"/>
        <v>0</v>
      </c>
      <c r="DP181" s="56">
        <f t="shared" si="814"/>
        <v>0</v>
      </c>
      <c r="DQ181" s="56">
        <f t="shared" si="814"/>
        <v>1</v>
      </c>
      <c r="DR181" s="56">
        <f t="shared" si="814"/>
        <v>-1</v>
      </c>
      <c r="DS181" s="56">
        <f t="shared" si="814"/>
        <v>-1</v>
      </c>
      <c r="DT181" s="56">
        <f t="shared" si="814"/>
        <v>0</v>
      </c>
      <c r="DU181" s="56">
        <f t="shared" si="814"/>
        <v>-1</v>
      </c>
      <c r="DV181" s="56">
        <f t="shared" si="814"/>
        <v>0</v>
      </c>
      <c r="DW181" s="56">
        <f t="shared" si="814"/>
        <v>0</v>
      </c>
      <c r="DX181" s="56">
        <f t="shared" si="814"/>
        <v>0</v>
      </c>
      <c r="DY181" s="56">
        <f t="shared" si="814"/>
        <v>-1</v>
      </c>
      <c r="DZ181" s="325"/>
      <c r="EA181" s="30">
        <f>'MONTHLY SUMMARIES'!D133</f>
        <v>0</v>
      </c>
    </row>
    <row r="182" spans="1:132" s="70" customFormat="1" x14ac:dyDescent="0.25">
      <c r="A182" s="144"/>
      <c r="B182" s="57" t="s">
        <v>148</v>
      </c>
      <c r="C182" s="114">
        <f t="shared" ref="C182:Q182" si="815">SUM(C173:C181)</f>
        <v>88</v>
      </c>
      <c r="D182" s="115">
        <f t="shared" si="815"/>
        <v>2549</v>
      </c>
      <c r="E182" s="115">
        <f t="shared" si="815"/>
        <v>2724</v>
      </c>
      <c r="F182" s="115">
        <f t="shared" si="815"/>
        <v>2556</v>
      </c>
      <c r="G182" s="115">
        <f t="shared" si="815"/>
        <v>1401</v>
      </c>
      <c r="H182" s="116">
        <f t="shared" si="815"/>
        <v>2889</v>
      </c>
      <c r="I182" s="115">
        <f t="shared" si="815"/>
        <v>2859</v>
      </c>
      <c r="J182" s="116">
        <f t="shared" si="815"/>
        <v>1671</v>
      </c>
      <c r="K182" s="115">
        <f t="shared" si="815"/>
        <v>366</v>
      </c>
      <c r="L182" s="117">
        <f t="shared" si="815"/>
        <v>37</v>
      </c>
      <c r="M182" s="116">
        <f t="shared" si="815"/>
        <v>59</v>
      </c>
      <c r="N182" s="116">
        <f t="shared" si="815"/>
        <v>99</v>
      </c>
      <c r="O182" s="116">
        <f t="shared" si="815"/>
        <v>51</v>
      </c>
      <c r="P182" s="116">
        <f t="shared" si="815"/>
        <v>0</v>
      </c>
      <c r="Q182" s="116">
        <f t="shared" si="815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2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6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>
        <v>2125</v>
      </c>
      <c r="BN182" s="195">
        <v>2582</v>
      </c>
      <c r="BO182" s="195">
        <v>1591</v>
      </c>
      <c r="BP182" s="195">
        <v>2679</v>
      </c>
      <c r="BQ182" s="195">
        <v>2794</v>
      </c>
      <c r="BR182" s="195">
        <v>2017</v>
      </c>
      <c r="BS182" s="195">
        <v>1237</v>
      </c>
      <c r="BT182" s="195"/>
      <c r="BU182" s="114">
        <f>SUM(BU173:BU181)</f>
        <v>-37</v>
      </c>
      <c r="BV182" s="116">
        <f t="shared" ref="BV182:BX182" si="816">SUM(BV173:BV181)</f>
        <v>-2549</v>
      </c>
      <c r="BW182" s="116">
        <f t="shared" si="816"/>
        <v>-2724</v>
      </c>
      <c r="BX182" s="116">
        <f t="shared" si="816"/>
        <v>-2556</v>
      </c>
      <c r="BY182" s="116">
        <f t="shared" ref="BY182:BZ182" si="817">SUM(BY173:BY181)</f>
        <v>-1401</v>
      </c>
      <c r="BZ182" s="116">
        <f t="shared" si="817"/>
        <v>-2889</v>
      </c>
      <c r="CA182" s="116">
        <f t="shared" ref="CA182:CB182" si="818">SUM(CA173:CA181)</f>
        <v>-2859</v>
      </c>
      <c r="CB182" s="116">
        <f t="shared" si="818"/>
        <v>-1643</v>
      </c>
      <c r="CC182" s="116">
        <f t="shared" ref="CC182:CD182" si="819">SUM(CC173:CC181)</f>
        <v>-336</v>
      </c>
      <c r="CD182" s="116">
        <f t="shared" si="819"/>
        <v>-29</v>
      </c>
      <c r="CE182" s="116">
        <f t="shared" ref="CE182:CF182" si="820">SUM(CE173:CE181)</f>
        <v>-32</v>
      </c>
      <c r="CF182" s="116">
        <f t="shared" si="820"/>
        <v>-78</v>
      </c>
      <c r="CG182" s="116">
        <f t="shared" ref="CG182:CH182" si="821">SUM(CG173:CG181)</f>
        <v>-39</v>
      </c>
      <c r="CH182" s="116">
        <f t="shared" si="821"/>
        <v>20</v>
      </c>
      <c r="CI182" s="116">
        <f t="shared" ref="CI182:CJ182" si="822">SUM(CI173:CI181)</f>
        <v>32</v>
      </c>
      <c r="CJ182" s="116">
        <f t="shared" si="822"/>
        <v>24</v>
      </c>
      <c r="CK182" s="116">
        <f t="shared" ref="CK182:CL182" si="823">SUM(CK173:CK181)</f>
        <v>1449</v>
      </c>
      <c r="CL182" s="116">
        <f t="shared" si="823"/>
        <v>2201</v>
      </c>
      <c r="CM182" s="195">
        <f t="shared" ref="CM182:CN182" si="824">SUM(CM173:CM181)</f>
        <v>2110</v>
      </c>
      <c r="CN182" s="195">
        <f t="shared" si="824"/>
        <v>2048</v>
      </c>
      <c r="CO182" s="195">
        <f t="shared" ref="CO182:CQ182" si="825">SUM(CO173:CO181)</f>
        <v>976</v>
      </c>
      <c r="CP182" s="195">
        <f t="shared" si="825"/>
        <v>179</v>
      </c>
      <c r="CQ182" s="70">
        <f t="shared" si="825"/>
        <v>-27</v>
      </c>
      <c r="CR182" s="70">
        <f t="shared" ref="CR182:CS182" si="826">SUM(CR173:CR181)</f>
        <v>-21</v>
      </c>
      <c r="CS182" s="70">
        <f t="shared" si="826"/>
        <v>195</v>
      </c>
      <c r="CT182" s="70">
        <f t="shared" ref="CT182:CU182" si="827">SUM(CT173:CT181)</f>
        <v>1182</v>
      </c>
      <c r="CU182" s="70">
        <f t="shared" si="827"/>
        <v>2177</v>
      </c>
      <c r="CV182" s="70">
        <f t="shared" ref="CV182" si="828">SUM(CV173:CV181)</f>
        <v>1390</v>
      </c>
      <c r="CW182" s="70">
        <f t="shared" ref="CW182" si="829">SUM(CW173:CW181)</f>
        <v>399</v>
      </c>
      <c r="CX182" s="70">
        <f t="shared" ref="CX182" si="830">SUM(CX173:CX181)</f>
        <v>-338</v>
      </c>
      <c r="CY182" s="70">
        <f t="shared" ref="CY182" si="831">SUM(CY173:CY181)</f>
        <v>-834</v>
      </c>
      <c r="CZ182" s="70">
        <f t="shared" ref="CZ182" si="832">SUM(CZ173:CZ181)</f>
        <v>448</v>
      </c>
      <c r="DA182" s="70">
        <f t="shared" ref="DA182" si="833">SUM(DA173:DA181)</f>
        <v>-992</v>
      </c>
      <c r="DB182" s="70">
        <f t="shared" ref="DB182" si="834">SUM(DB173:DB181)</f>
        <v>-84</v>
      </c>
      <c r="DC182" s="70">
        <f t="shared" ref="DC182" si="835">SUM(DC173:DC181)</f>
        <v>10</v>
      </c>
      <c r="DD182" s="70">
        <f t="shared" ref="DD182" si="836">SUM(DD173:DD181)</f>
        <v>52</v>
      </c>
      <c r="DE182" s="70">
        <f t="shared" ref="DE182" si="837">SUM(DE173:DE181)</f>
        <v>261</v>
      </c>
      <c r="DF182" s="70">
        <f t="shared" ref="DF182" si="838">SUM(DF173:DF181)</f>
        <v>-134</v>
      </c>
      <c r="DG182" s="70">
        <f t="shared" ref="DG182" si="839">SUM(DG173:DG181)</f>
        <v>-610</v>
      </c>
      <c r="DH182" s="70">
        <f t="shared" ref="DH182" si="840">SUM(DH173:DH181)</f>
        <v>443</v>
      </c>
      <c r="DI182" s="70">
        <f t="shared" ref="DI182" si="841">SUM(DI173:DI181)</f>
        <v>229</v>
      </c>
      <c r="DJ182" s="70">
        <f t="shared" ref="DJ182" si="842">SUM(DJ173:DJ181)</f>
        <v>1109</v>
      </c>
      <c r="DK182" s="70">
        <f t="shared" ref="DK182:DL182" si="843">SUM(DK173:DK181)</f>
        <v>1792</v>
      </c>
      <c r="DL182" s="70">
        <f t="shared" si="843"/>
        <v>544</v>
      </c>
      <c r="DM182" s="70">
        <f t="shared" ref="DM182:DN182" si="844">SUM(DM173:DM181)</f>
        <v>1358</v>
      </c>
      <c r="DN182" s="70">
        <f t="shared" si="844"/>
        <v>149</v>
      </c>
      <c r="DO182" s="70">
        <f t="shared" ref="DO182:DP182" si="845">SUM(DO173:DO181)</f>
        <v>187</v>
      </c>
      <c r="DP182" s="70">
        <f t="shared" si="845"/>
        <v>126</v>
      </c>
      <c r="DQ182" s="70">
        <f t="shared" ref="DQ182" si="846">SUM(DQ173:DQ181)</f>
        <v>299</v>
      </c>
      <c r="DR182" s="70">
        <f t="shared" ref="DR182:DS182" si="847">SUM(DR173:DR181)</f>
        <v>725</v>
      </c>
      <c r="DS182" s="70">
        <f t="shared" si="847"/>
        <v>526</v>
      </c>
      <c r="DT182" s="70">
        <f t="shared" ref="DT182" si="848">SUM(DT173:DT181)</f>
        <v>725</v>
      </c>
      <c r="DU182" s="70">
        <f t="shared" ref="DU182:DV182" si="849">SUM(DU173:DU181)</f>
        <v>-486</v>
      </c>
      <c r="DV182" s="70">
        <f t="shared" si="849"/>
        <v>-293</v>
      </c>
      <c r="DW182" s="70">
        <f t="shared" ref="DW182" si="850">SUM(DW173:DW181)</f>
        <v>-274</v>
      </c>
      <c r="DX182" s="70">
        <f t="shared" ref="DX182:DY182" si="851">SUM(DX173:DX181)</f>
        <v>-1051</v>
      </c>
      <c r="DY182" s="70">
        <f t="shared" si="851"/>
        <v>-135</v>
      </c>
      <c r="DZ182" s="326"/>
      <c r="EA182" s="249">
        <f>EA173+EA176+EA179+EA180+EA181</f>
        <v>1237</v>
      </c>
    </row>
    <row r="183" spans="1:132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4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325"/>
      <c r="EA183" s="87"/>
    </row>
    <row r="184" spans="1:132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1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5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>
        <v>1447</v>
      </c>
      <c r="BN184" s="194">
        <v>1685</v>
      </c>
      <c r="BO184" s="194">
        <v>1253</v>
      </c>
      <c r="BP184" s="194">
        <v>1813</v>
      </c>
      <c r="BQ184" s="194">
        <v>1914</v>
      </c>
      <c r="BR184" s="194">
        <v>1539</v>
      </c>
      <c r="BS184" s="194">
        <v>915</v>
      </c>
      <c r="BT184" s="194"/>
      <c r="BU184" s="108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DZ184" s="325"/>
      <c r="EA184" s="30">
        <f>'MONTHLY SUMMARIES'!D136</f>
        <v>915</v>
      </c>
      <c r="EB184" s="194"/>
    </row>
    <row r="185" spans="1:132" s="56" customFormat="1" x14ac:dyDescent="0.2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1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5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>
        <v>664</v>
      </c>
      <c r="BN185" s="194">
        <v>506</v>
      </c>
      <c r="BO185" s="194">
        <v>248</v>
      </c>
      <c r="BP185" s="194">
        <v>574</v>
      </c>
      <c r="BQ185" s="194">
        <v>640</v>
      </c>
      <c r="BR185" s="194">
        <v>504</v>
      </c>
      <c r="BS185" s="194">
        <v>353</v>
      </c>
      <c r="BT185" s="194"/>
      <c r="BU185" s="108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DZ185" s="325"/>
      <c r="EA185" s="61">
        <f>GETPIVOTDATA("VALUE",'CSS ESCO pvt'!$I$3,"DATE_FILE",$EA$8,"COMPANY",$EA$6,"TRIM_CAT","Residential-GRID","TRIM_LINE","99")</f>
        <v>353</v>
      </c>
      <c r="EB185" s="194"/>
    </row>
    <row r="186" spans="1:132" s="56" customFormat="1" x14ac:dyDescent="0.2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1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5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>
        <v>783</v>
      </c>
      <c r="BN186" s="194">
        <v>1179</v>
      </c>
      <c r="BO186" s="194">
        <v>1005</v>
      </c>
      <c r="BP186" s="194">
        <v>1239</v>
      </c>
      <c r="BQ186" s="194">
        <v>1274</v>
      </c>
      <c r="BR186" s="194">
        <v>1035</v>
      </c>
      <c r="BS186" s="194">
        <v>562</v>
      </c>
      <c r="BT186" s="194"/>
      <c r="BU186" s="108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DZ186" s="325"/>
      <c r="EA186" s="75">
        <f>EA184-EA185</f>
        <v>562</v>
      </c>
      <c r="EB186" s="194"/>
    </row>
    <row r="187" spans="1:132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1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5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>
        <v>664</v>
      </c>
      <c r="BN187" s="194">
        <v>678</v>
      </c>
      <c r="BO187" s="194">
        <v>703</v>
      </c>
      <c r="BP187" s="194">
        <v>870</v>
      </c>
      <c r="BQ187" s="194">
        <v>892</v>
      </c>
      <c r="BR187" s="194">
        <v>788</v>
      </c>
      <c r="BS187" s="194">
        <v>354</v>
      </c>
      <c r="BT187" s="194"/>
      <c r="BU187" s="108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DZ187" s="325"/>
      <c r="EA187" s="30">
        <f>'MONTHLY SUMMARIES'!D137</f>
        <v>354</v>
      </c>
      <c r="EB187" s="194"/>
    </row>
    <row r="188" spans="1:132" s="56" customFormat="1" x14ac:dyDescent="0.2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1">
        <v>0</v>
      </c>
      <c r="AX188" s="361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5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>
        <v>43</v>
      </c>
      <c r="BN188" s="194">
        <v>219</v>
      </c>
      <c r="BO188" s="194">
        <v>166</v>
      </c>
      <c r="BP188" s="194">
        <v>290</v>
      </c>
      <c r="BQ188" s="194">
        <v>254</v>
      </c>
      <c r="BR188" s="194">
        <v>224</v>
      </c>
      <c r="BS188" s="194">
        <v>116</v>
      </c>
      <c r="BT188" s="194"/>
      <c r="BU188" s="108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DZ188" s="325"/>
      <c r="EA188" s="61">
        <f>GETPIVOTDATA("VALUE",'CSS ESCO pvt'!$I$3,"DATE_FILE",$EA$8,"COMPANY",$EA$6,"TRIM_CAT","Low Income Residential-GRID","TRIM_LINE","99")</f>
        <v>116</v>
      </c>
      <c r="EB188" s="194"/>
    </row>
    <row r="189" spans="1:132" s="56" customFormat="1" x14ac:dyDescent="0.2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1">
        <v>0</v>
      </c>
      <c r="AX189" s="361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5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>
        <v>621</v>
      </c>
      <c r="BN189" s="194">
        <v>459</v>
      </c>
      <c r="BO189" s="194">
        <v>537</v>
      </c>
      <c r="BP189" s="194">
        <v>580</v>
      </c>
      <c r="BQ189" s="194">
        <v>638</v>
      </c>
      <c r="BR189" s="194">
        <v>564</v>
      </c>
      <c r="BS189" s="194">
        <v>238</v>
      </c>
      <c r="BT189" s="194"/>
      <c r="BU189" s="108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DZ189" s="325"/>
      <c r="EA189" s="75">
        <f>EA187-EA188</f>
        <v>238</v>
      </c>
      <c r="EB189" s="194"/>
    </row>
    <row r="190" spans="1:132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1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5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>
        <v>61</v>
      </c>
      <c r="BN190" s="194">
        <v>109</v>
      </c>
      <c r="BO190" s="194">
        <v>70</v>
      </c>
      <c r="BP190" s="194">
        <v>61</v>
      </c>
      <c r="BQ190" s="194">
        <v>99</v>
      </c>
      <c r="BR190" s="194">
        <v>78</v>
      </c>
      <c r="BS190" s="194">
        <v>51</v>
      </c>
      <c r="BT190" s="194"/>
      <c r="BU190" s="108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DZ190" s="325"/>
      <c r="EA190" s="30">
        <f>'MONTHLY SUMMARIES'!D138</f>
        <v>51</v>
      </c>
    </row>
    <row r="191" spans="1:132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5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>
        <v>1</v>
      </c>
      <c r="BN191" s="194">
        <v>1</v>
      </c>
      <c r="BO191" s="194">
        <v>0</v>
      </c>
      <c r="BP191" s="194">
        <v>3</v>
      </c>
      <c r="BQ191" s="194">
        <v>3</v>
      </c>
      <c r="BR191" s="194">
        <v>2</v>
      </c>
      <c r="BS191" s="194">
        <v>1</v>
      </c>
      <c r="BT191" s="194"/>
      <c r="BU191" s="108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DZ191" s="325"/>
      <c r="EA191" s="30">
        <f>'MONTHLY SUMMARIES'!D139</f>
        <v>1</v>
      </c>
    </row>
    <row r="192" spans="1:132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/>
      <c r="BU192" s="108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DZ192" s="325"/>
      <c r="EA192" s="30">
        <f>'MONTHLY SUMMARIES'!D140</f>
        <v>0</v>
      </c>
    </row>
    <row r="193" spans="1:131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2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6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>
        <v>2173</v>
      </c>
      <c r="BN193" s="195">
        <v>2473</v>
      </c>
      <c r="BO193" s="195">
        <v>2026</v>
      </c>
      <c r="BP193" s="195">
        <v>2747</v>
      </c>
      <c r="BQ193" s="195">
        <v>2908</v>
      </c>
      <c r="BR193" s="195">
        <v>2407</v>
      </c>
      <c r="BS193" s="195">
        <v>1321</v>
      </c>
      <c r="BT193" s="195"/>
      <c r="BU193" s="114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DZ193" s="326"/>
      <c r="EA193" s="249">
        <f>EA184+EA187+EA190+EA191+EA192</f>
        <v>1321</v>
      </c>
    </row>
    <row r="194" spans="1:131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4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325"/>
      <c r="EA194" s="87"/>
    </row>
    <row r="195" spans="1:131" s="56" customFormat="1" x14ac:dyDescent="0.25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1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5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>
        <v>29411</v>
      </c>
      <c r="BN195" s="194">
        <v>28003</v>
      </c>
      <c r="BO195" s="194">
        <v>28124</v>
      </c>
      <c r="BP195" s="194">
        <v>26302</v>
      </c>
      <c r="BQ195" s="194">
        <v>27556</v>
      </c>
      <c r="BR195" s="194">
        <v>28933</v>
      </c>
      <c r="BS195" s="194">
        <v>25826</v>
      </c>
      <c r="BT195" s="194"/>
      <c r="BU195" s="108">
        <f t="shared" ref="BU195:DY195" si="852">O195-C195</f>
        <v>-1754</v>
      </c>
      <c r="BV195" s="106">
        <f t="shared" si="852"/>
        <v>-9060</v>
      </c>
      <c r="BW195" s="106">
        <f t="shared" si="852"/>
        <v>-13991</v>
      </c>
      <c r="BX195" s="106">
        <f t="shared" si="852"/>
        <v>-14826</v>
      </c>
      <c r="BY195" s="106">
        <f t="shared" si="852"/>
        <v>-14689</v>
      </c>
      <c r="BZ195" s="106">
        <f t="shared" si="852"/>
        <v>-14012</v>
      </c>
      <c r="CA195" s="106">
        <f t="shared" si="852"/>
        <v>-14419</v>
      </c>
      <c r="CB195" s="106">
        <f t="shared" si="852"/>
        <v>-13311</v>
      </c>
      <c r="CC195" s="106">
        <f t="shared" si="852"/>
        <v>-10861</v>
      </c>
      <c r="CD195" s="106">
        <f t="shared" si="852"/>
        <v>-9696</v>
      </c>
      <c r="CE195" s="106">
        <f t="shared" si="852"/>
        <v>-8762</v>
      </c>
      <c r="CF195" s="106">
        <f t="shared" si="852"/>
        <v>-9120</v>
      </c>
      <c r="CG195" s="106">
        <f t="shared" si="852"/>
        <v>-5499</v>
      </c>
      <c r="CH195" s="106">
        <f t="shared" si="852"/>
        <v>1288</v>
      </c>
      <c r="CI195" s="106">
        <f t="shared" si="852"/>
        <v>8339</v>
      </c>
      <c r="CJ195" s="106">
        <f t="shared" si="852"/>
        <v>15285</v>
      </c>
      <c r="CK195" s="106">
        <f t="shared" si="852"/>
        <v>24087</v>
      </c>
      <c r="CL195" s="106">
        <f t="shared" si="852"/>
        <v>23696</v>
      </c>
      <c r="CM195" s="194">
        <f t="shared" si="852"/>
        <v>24672</v>
      </c>
      <c r="CN195" s="194">
        <f t="shared" si="852"/>
        <v>21680</v>
      </c>
      <c r="CO195" s="194">
        <f t="shared" si="852"/>
        <v>21531</v>
      </c>
      <c r="CP195" s="194">
        <f t="shared" si="852"/>
        <v>17501</v>
      </c>
      <c r="CQ195" s="56">
        <f t="shared" si="852"/>
        <v>16340</v>
      </c>
      <c r="CR195" s="56">
        <f t="shared" si="852"/>
        <v>17505</v>
      </c>
      <c r="CS195" s="56">
        <f t="shared" si="852"/>
        <v>18944</v>
      </c>
      <c r="CT195" s="56">
        <f t="shared" si="852"/>
        <v>18750</v>
      </c>
      <c r="CU195" s="56">
        <f t="shared" si="852"/>
        <v>11918</v>
      </c>
      <c r="CV195" s="56">
        <f t="shared" si="852"/>
        <v>3779</v>
      </c>
      <c r="CW195" s="56">
        <f t="shared" si="852"/>
        <v>-5321</v>
      </c>
      <c r="CX195" s="56">
        <f t="shared" si="852"/>
        <v>-4532</v>
      </c>
      <c r="CY195" s="56">
        <f t="shared" si="852"/>
        <v>-7252</v>
      </c>
      <c r="CZ195" s="56">
        <f t="shared" si="852"/>
        <v>-6341</v>
      </c>
      <c r="DA195" s="56">
        <f t="shared" si="852"/>
        <v>-8423</v>
      </c>
      <c r="DB195" s="56">
        <f t="shared" si="852"/>
        <v>-4958</v>
      </c>
      <c r="DC195" s="56">
        <f t="shared" si="852"/>
        <v>-4787</v>
      </c>
      <c r="DD195" s="56">
        <f t="shared" si="852"/>
        <v>-4954</v>
      </c>
      <c r="DE195" s="56">
        <f t="shared" si="852"/>
        <v>-4494</v>
      </c>
      <c r="DF195" s="56">
        <f t="shared" si="852"/>
        <v>-4350</v>
      </c>
      <c r="DG195" s="56">
        <f t="shared" si="852"/>
        <v>-1755</v>
      </c>
      <c r="DH195" s="56">
        <f t="shared" si="852"/>
        <v>1483</v>
      </c>
      <c r="DI195" s="56">
        <f t="shared" si="852"/>
        <v>1338</v>
      </c>
      <c r="DJ195" s="56">
        <f t="shared" si="852"/>
        <v>1994</v>
      </c>
      <c r="DK195" s="56">
        <f t="shared" si="852"/>
        <v>3744</v>
      </c>
      <c r="DL195" s="56">
        <f t="shared" si="852"/>
        <v>4715</v>
      </c>
      <c r="DM195" s="56">
        <f t="shared" si="852"/>
        <v>5255</v>
      </c>
      <c r="DN195" s="56">
        <f t="shared" si="852"/>
        <v>3143</v>
      </c>
      <c r="DO195" s="56">
        <f t="shared" si="852"/>
        <v>3546</v>
      </c>
      <c r="DP195" s="56">
        <f t="shared" si="852"/>
        <v>2482</v>
      </c>
      <c r="DQ195" s="56">
        <f t="shared" si="852"/>
        <v>501</v>
      </c>
      <c r="DR195" s="56">
        <f t="shared" si="852"/>
        <v>445</v>
      </c>
      <c r="DS195" s="56">
        <f t="shared" si="852"/>
        <v>2186</v>
      </c>
      <c r="DT195" s="56">
        <f t="shared" si="852"/>
        <v>-1179</v>
      </c>
      <c r="DU195" s="56">
        <f t="shared" si="852"/>
        <v>-292</v>
      </c>
      <c r="DV195" s="56">
        <f t="shared" si="852"/>
        <v>-3107</v>
      </c>
      <c r="DW195" s="56">
        <f t="shared" si="852"/>
        <v>-2645</v>
      </c>
      <c r="DX195" s="56">
        <f t="shared" si="852"/>
        <v>-1268</v>
      </c>
      <c r="DY195" s="56">
        <f t="shared" si="852"/>
        <v>-3341</v>
      </c>
      <c r="DZ195" s="325"/>
      <c r="EA195" s="30">
        <f>'MONTHLY SUMMARIES'!D143</f>
        <v>25826</v>
      </c>
    </row>
    <row r="196" spans="1:131" s="56" customFormat="1" x14ac:dyDescent="0.2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1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5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>
        <v>12431</v>
      </c>
      <c r="BN196" s="194">
        <v>10716</v>
      </c>
      <c r="BO196" s="194">
        <v>10706</v>
      </c>
      <c r="BP196" s="194">
        <v>10839</v>
      </c>
      <c r="BQ196" s="194">
        <v>11534</v>
      </c>
      <c r="BR196" s="194">
        <v>11606</v>
      </c>
      <c r="BS196" s="194">
        <v>9775</v>
      </c>
      <c r="BT196" s="194"/>
      <c r="BU196" s="108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DZ196" s="325"/>
      <c r="EA196" s="61">
        <f>GETPIVOTDATA("VALUE",'CSS ESCO pvt'!$I$3,"DATE_FILE",$EA$8,"COMPANY",$EA$6,"TRIM_CAT","Residential-GRID","TRIM_LINE",$A194)</f>
        <v>9775</v>
      </c>
    </row>
    <row r="197" spans="1:131" s="56" customFormat="1" x14ac:dyDescent="0.2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1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5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>
        <v>16980</v>
      </c>
      <c r="BN197" s="194">
        <v>17287</v>
      </c>
      <c r="BO197" s="194">
        <v>17418</v>
      </c>
      <c r="BP197" s="194">
        <v>15463</v>
      </c>
      <c r="BQ197" s="194">
        <v>16022</v>
      </c>
      <c r="BR197" s="194">
        <v>17327</v>
      </c>
      <c r="BS197" s="194">
        <v>16051</v>
      </c>
      <c r="BT197" s="194"/>
      <c r="BU197" s="108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DZ197" s="325"/>
      <c r="EA197" s="75">
        <f>EA195-EA196</f>
        <v>16051</v>
      </c>
    </row>
    <row r="198" spans="1:131" s="56" customFormat="1" x14ac:dyDescent="0.25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1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5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>
        <v>8532</v>
      </c>
      <c r="BN198" s="194">
        <v>8916</v>
      </c>
      <c r="BO198" s="194">
        <v>9400</v>
      </c>
      <c r="BP198" s="194">
        <v>9410</v>
      </c>
      <c r="BQ198" s="194">
        <v>9716</v>
      </c>
      <c r="BR198" s="194">
        <v>10074</v>
      </c>
      <c r="BS198" s="194">
        <v>8896</v>
      </c>
      <c r="BT198" s="194"/>
      <c r="BU198" s="108">
        <f t="shared" ref="BU198:DY198" si="853">O198-C198</f>
        <v>-374</v>
      </c>
      <c r="BV198" s="106">
        <f t="shared" si="853"/>
        <v>-2172</v>
      </c>
      <c r="BW198" s="106">
        <f t="shared" si="853"/>
        <v>-4887</v>
      </c>
      <c r="BX198" s="106">
        <f t="shared" si="853"/>
        <v>-5359</v>
      </c>
      <c r="BY198" s="106">
        <f t="shared" si="853"/>
        <v>-5244</v>
      </c>
      <c r="BZ198" s="106">
        <f t="shared" si="853"/>
        <v>-5364</v>
      </c>
      <c r="CA198" s="106">
        <f t="shared" si="853"/>
        <v>-5517</v>
      </c>
      <c r="CB198" s="106">
        <f t="shared" si="853"/>
        <v>-5901</v>
      </c>
      <c r="CC198" s="106">
        <f t="shared" si="853"/>
        <v>-5037</v>
      </c>
      <c r="CD198" s="106">
        <f t="shared" si="853"/>
        <v>-4236</v>
      </c>
      <c r="CE198" s="106">
        <f t="shared" si="853"/>
        <v>-3679</v>
      </c>
      <c r="CF198" s="106">
        <f t="shared" si="853"/>
        <v>-3131</v>
      </c>
      <c r="CG198" s="106">
        <f t="shared" si="853"/>
        <v>-2203</v>
      </c>
      <c r="CH198" s="106">
        <f t="shared" si="853"/>
        <v>-733</v>
      </c>
      <c r="CI198" s="106">
        <f t="shared" si="853"/>
        <v>1256</v>
      </c>
      <c r="CJ198" s="106">
        <f t="shared" si="853"/>
        <v>2387</v>
      </c>
      <c r="CK198" s="106">
        <f t="shared" si="853"/>
        <v>4084</v>
      </c>
      <c r="CL198" s="106">
        <f t="shared" si="853"/>
        <v>4462</v>
      </c>
      <c r="CM198" s="194">
        <f t="shared" si="853"/>
        <v>4544</v>
      </c>
      <c r="CN198" s="194">
        <f t="shared" si="853"/>
        <v>3962</v>
      </c>
      <c r="CO198" s="194">
        <f t="shared" si="853"/>
        <v>3137</v>
      </c>
      <c r="CP198" s="194">
        <f t="shared" si="853"/>
        <v>3636</v>
      </c>
      <c r="CQ198" s="56">
        <f t="shared" si="853"/>
        <v>2509</v>
      </c>
      <c r="CR198" s="56">
        <f t="shared" si="853"/>
        <v>1859</v>
      </c>
      <c r="CS198" s="56">
        <f t="shared" si="853"/>
        <v>2025</v>
      </c>
      <c r="CT198" s="56">
        <f t="shared" si="853"/>
        <v>3449</v>
      </c>
      <c r="CU198" s="56">
        <f t="shared" si="853"/>
        <v>3063</v>
      </c>
      <c r="CV198" s="56">
        <f t="shared" si="853"/>
        <v>1912</v>
      </c>
      <c r="CW198" s="56">
        <f t="shared" si="853"/>
        <v>516</v>
      </c>
      <c r="CX198" s="56">
        <f t="shared" si="853"/>
        <v>756</v>
      </c>
      <c r="CY198" s="56">
        <f t="shared" si="853"/>
        <v>834</v>
      </c>
      <c r="CZ198" s="56">
        <f t="shared" si="853"/>
        <v>1701</v>
      </c>
      <c r="DA198" s="56">
        <f t="shared" si="853"/>
        <v>1373</v>
      </c>
      <c r="DB198" s="56">
        <f t="shared" si="853"/>
        <v>-462</v>
      </c>
      <c r="DC198" s="56">
        <f t="shared" si="853"/>
        <v>789</v>
      </c>
      <c r="DD198" s="56">
        <f t="shared" si="853"/>
        <v>1407</v>
      </c>
      <c r="DE198" s="56">
        <f t="shared" si="853"/>
        <v>2044</v>
      </c>
      <c r="DF198" s="56">
        <f t="shared" si="853"/>
        <v>1137</v>
      </c>
      <c r="DG198" s="56">
        <f t="shared" si="853"/>
        <v>2970</v>
      </c>
      <c r="DH198" s="56">
        <f t="shared" si="853"/>
        <v>3959</v>
      </c>
      <c r="DI198" s="56">
        <f t="shared" si="853"/>
        <v>3832</v>
      </c>
      <c r="DJ198" s="56">
        <f t="shared" si="853"/>
        <v>3759</v>
      </c>
      <c r="DK198" s="56">
        <f t="shared" si="853"/>
        <v>3981</v>
      </c>
      <c r="DL198" s="56">
        <f t="shared" si="853"/>
        <v>3909</v>
      </c>
      <c r="DM198" s="56">
        <f t="shared" si="853"/>
        <v>4190</v>
      </c>
      <c r="DN198" s="56">
        <f t="shared" si="853"/>
        <v>2846</v>
      </c>
      <c r="DO198" s="56">
        <f t="shared" si="853"/>
        <v>1022</v>
      </c>
      <c r="DP198" s="56">
        <f t="shared" si="853"/>
        <v>400</v>
      </c>
      <c r="DQ198" s="56">
        <f t="shared" si="853"/>
        <v>-935</v>
      </c>
      <c r="DR198" s="56">
        <f t="shared" si="853"/>
        <v>-1326</v>
      </c>
      <c r="DS198" s="56">
        <f t="shared" si="853"/>
        <v>-2129</v>
      </c>
      <c r="DT198" s="56">
        <f t="shared" si="853"/>
        <v>-2556</v>
      </c>
      <c r="DU198" s="56">
        <f t="shared" si="853"/>
        <v>-2344</v>
      </c>
      <c r="DV198" s="56">
        <f t="shared" si="853"/>
        <v>-2709</v>
      </c>
      <c r="DW198" s="56">
        <f t="shared" si="853"/>
        <v>-2837</v>
      </c>
      <c r="DX198" s="56">
        <f t="shared" si="853"/>
        <v>-2479</v>
      </c>
      <c r="DY198" s="56">
        <f t="shared" si="853"/>
        <v>-2828</v>
      </c>
      <c r="DZ198" s="325"/>
      <c r="EA198" s="30">
        <f>'MONTHLY SUMMARIES'!D144</f>
        <v>8896</v>
      </c>
    </row>
    <row r="199" spans="1:131" s="56" customFormat="1" x14ac:dyDescent="0.2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1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5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>
        <v>3134</v>
      </c>
      <c r="BN199" s="194">
        <v>3914</v>
      </c>
      <c r="BO199" s="194">
        <v>4012</v>
      </c>
      <c r="BP199" s="194">
        <v>4115</v>
      </c>
      <c r="BQ199" s="194">
        <v>4169</v>
      </c>
      <c r="BR199" s="194">
        <v>4151</v>
      </c>
      <c r="BS199" s="194">
        <v>3525</v>
      </c>
      <c r="BT199" s="194"/>
      <c r="BU199" s="108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DZ199" s="325"/>
      <c r="EA199" s="61">
        <f>GETPIVOTDATA("VALUE",'CSS ESCO pvt'!$I$3,"DATE_FILE",$EA$8,"COMPANY",$EA$6,"TRIM_CAT","Low Income Residential-GRID","TRIM_LINE",$A194)</f>
        <v>3525</v>
      </c>
    </row>
    <row r="200" spans="1:131" s="56" customFormat="1" x14ac:dyDescent="0.2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1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5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>
        <v>5398</v>
      </c>
      <c r="BN200" s="194">
        <v>5002</v>
      </c>
      <c r="BO200" s="194">
        <v>5388</v>
      </c>
      <c r="BP200" s="194">
        <v>5295</v>
      </c>
      <c r="BQ200" s="194">
        <v>5547</v>
      </c>
      <c r="BR200" s="194">
        <v>5923</v>
      </c>
      <c r="BS200" s="194">
        <v>5371</v>
      </c>
      <c r="BT200" s="194"/>
      <c r="BU200" s="108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DZ200" s="325"/>
      <c r="EA200" s="75">
        <f>EA198-EA199</f>
        <v>5371</v>
      </c>
    </row>
    <row r="201" spans="1:131" s="56" customFormat="1" x14ac:dyDescent="0.25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1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5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>
        <v>917</v>
      </c>
      <c r="BN201" s="194">
        <v>941</v>
      </c>
      <c r="BO201" s="194">
        <v>965</v>
      </c>
      <c r="BP201" s="194">
        <v>887</v>
      </c>
      <c r="BQ201" s="194">
        <v>954</v>
      </c>
      <c r="BR201" s="194">
        <v>925</v>
      </c>
      <c r="BS201" s="194">
        <v>889</v>
      </c>
      <c r="BT201" s="194"/>
      <c r="BU201" s="108">
        <f t="shared" ref="BU201:CD203" si="854">O201-C201</f>
        <v>-53</v>
      </c>
      <c r="BV201" s="106">
        <f t="shared" si="854"/>
        <v>-220</v>
      </c>
      <c r="BW201" s="106">
        <f t="shared" si="854"/>
        <v>-285</v>
      </c>
      <c r="BX201" s="106">
        <f t="shared" si="854"/>
        <v>-278</v>
      </c>
      <c r="BY201" s="106">
        <f t="shared" si="854"/>
        <v>-146</v>
      </c>
      <c r="BZ201" s="106">
        <f t="shared" si="854"/>
        <v>51</v>
      </c>
      <c r="CA201" s="106">
        <f t="shared" si="854"/>
        <v>227</v>
      </c>
      <c r="CB201" s="106">
        <f t="shared" si="854"/>
        <v>807</v>
      </c>
      <c r="CC201" s="106">
        <f t="shared" si="854"/>
        <v>932</v>
      </c>
      <c r="CD201" s="106">
        <f t="shared" si="854"/>
        <v>681</v>
      </c>
      <c r="CE201" s="106">
        <f t="shared" ref="CE201:CN203" si="855">Y201-M201</f>
        <v>577</v>
      </c>
      <c r="CF201" s="106">
        <f t="shared" si="855"/>
        <v>523</v>
      </c>
      <c r="CG201" s="106">
        <f t="shared" si="855"/>
        <v>619</v>
      </c>
      <c r="CH201" s="106">
        <f t="shared" si="855"/>
        <v>691</v>
      </c>
      <c r="CI201" s="106">
        <f t="shared" si="855"/>
        <v>577</v>
      </c>
      <c r="CJ201" s="106">
        <f t="shared" si="855"/>
        <v>483</v>
      </c>
      <c r="CK201" s="106">
        <f t="shared" si="855"/>
        <v>597</v>
      </c>
      <c r="CL201" s="106">
        <f t="shared" si="855"/>
        <v>598</v>
      </c>
      <c r="CM201" s="194">
        <f t="shared" si="855"/>
        <v>569</v>
      </c>
      <c r="CN201" s="194">
        <f t="shared" si="855"/>
        <v>-41</v>
      </c>
      <c r="CO201" s="194">
        <f t="shared" ref="CO201:CX203" si="856">AI201-W201</f>
        <v>-12</v>
      </c>
      <c r="CP201" s="194">
        <f t="shared" si="856"/>
        <v>291</v>
      </c>
      <c r="CQ201" s="56">
        <f t="shared" si="856"/>
        <v>239</v>
      </c>
      <c r="CR201" s="56">
        <f t="shared" si="856"/>
        <v>156</v>
      </c>
      <c r="CS201" s="56">
        <f t="shared" si="856"/>
        <v>258</v>
      </c>
      <c r="CT201" s="56">
        <f t="shared" si="856"/>
        <v>371</v>
      </c>
      <c r="CU201" s="56">
        <f t="shared" si="856"/>
        <v>285</v>
      </c>
      <c r="CV201" s="56">
        <f t="shared" si="856"/>
        <v>303</v>
      </c>
      <c r="CW201" s="56">
        <f t="shared" si="856"/>
        <v>-1</v>
      </c>
      <c r="CX201" s="56">
        <f t="shared" si="856"/>
        <v>-240</v>
      </c>
      <c r="CY201" s="56">
        <f t="shared" ref="CY201:DH203" si="857">AS201-AG201</f>
        <v>-364</v>
      </c>
      <c r="CZ201" s="56">
        <f t="shared" si="857"/>
        <v>-543</v>
      </c>
      <c r="DA201" s="56">
        <f t="shared" si="857"/>
        <v>-590</v>
      </c>
      <c r="DB201" s="56">
        <f t="shared" si="857"/>
        <v>-656</v>
      </c>
      <c r="DC201" s="56">
        <f t="shared" si="857"/>
        <v>-505</v>
      </c>
      <c r="DD201" s="56">
        <f t="shared" si="857"/>
        <v>-293</v>
      </c>
      <c r="DE201" s="56">
        <f t="shared" si="857"/>
        <v>-313</v>
      </c>
      <c r="DF201" s="56">
        <f t="shared" si="857"/>
        <v>-428</v>
      </c>
      <c r="DG201" s="56">
        <f t="shared" si="857"/>
        <v>-263</v>
      </c>
      <c r="DH201" s="56">
        <f t="shared" si="857"/>
        <v>-218</v>
      </c>
      <c r="DI201" s="56">
        <f t="shared" ref="DI201:DY203" si="858">BC201-AQ201</f>
        <v>-198</v>
      </c>
      <c r="DJ201" s="56">
        <f t="shared" si="858"/>
        <v>-92</v>
      </c>
      <c r="DK201" s="56">
        <f t="shared" si="858"/>
        <v>-130</v>
      </c>
      <c r="DL201" s="56">
        <f t="shared" si="858"/>
        <v>74</v>
      </c>
      <c r="DM201" s="56">
        <f t="shared" si="858"/>
        <v>4</v>
      </c>
      <c r="DN201" s="56">
        <f t="shared" si="858"/>
        <v>-3</v>
      </c>
      <c r="DO201" s="56">
        <f t="shared" si="858"/>
        <v>-25</v>
      </c>
      <c r="DP201" s="56">
        <f t="shared" si="858"/>
        <v>-100</v>
      </c>
      <c r="DQ201" s="56">
        <f t="shared" si="858"/>
        <v>-166</v>
      </c>
      <c r="DR201" s="56">
        <f t="shared" si="858"/>
        <v>-90</v>
      </c>
      <c r="DS201" s="56">
        <f t="shared" si="858"/>
        <v>-3</v>
      </c>
      <c r="DT201" s="56">
        <f t="shared" si="858"/>
        <v>-8</v>
      </c>
      <c r="DU201" s="56">
        <f t="shared" si="858"/>
        <v>99</v>
      </c>
      <c r="DV201" s="56">
        <f t="shared" si="858"/>
        <v>-28</v>
      </c>
      <c r="DW201" s="56">
        <f t="shared" si="858"/>
        <v>62</v>
      </c>
      <c r="DX201" s="56">
        <f t="shared" si="858"/>
        <v>33</v>
      </c>
      <c r="DY201" s="56">
        <f t="shared" si="858"/>
        <v>61</v>
      </c>
      <c r="DZ201" s="325"/>
      <c r="EA201" s="30">
        <f>'MONTHLY SUMMARIES'!D145</f>
        <v>889</v>
      </c>
    </row>
    <row r="202" spans="1:131" s="56" customFormat="1" x14ac:dyDescent="0.25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1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5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>
        <v>106</v>
      </c>
      <c r="BN202" s="194">
        <v>87</v>
      </c>
      <c r="BO202" s="194">
        <v>71</v>
      </c>
      <c r="BP202" s="194">
        <v>73</v>
      </c>
      <c r="BQ202" s="194">
        <v>78</v>
      </c>
      <c r="BR202" s="194">
        <v>86</v>
      </c>
      <c r="BS202" s="194">
        <v>89</v>
      </c>
      <c r="BT202" s="194"/>
      <c r="BU202" s="108">
        <f t="shared" si="854"/>
        <v>-4</v>
      </c>
      <c r="BV202" s="106">
        <f t="shared" si="854"/>
        <v>-8</v>
      </c>
      <c r="BW202" s="106">
        <f t="shared" si="854"/>
        <v>0</v>
      </c>
      <c r="BX202" s="106">
        <f t="shared" si="854"/>
        <v>3</v>
      </c>
      <c r="BY202" s="106">
        <f t="shared" si="854"/>
        <v>8</v>
      </c>
      <c r="BZ202" s="106">
        <f t="shared" si="854"/>
        <v>15</v>
      </c>
      <c r="CA202" s="106">
        <f t="shared" si="854"/>
        <v>36</v>
      </c>
      <c r="CB202" s="106">
        <f t="shared" si="854"/>
        <v>57</v>
      </c>
      <c r="CC202" s="106">
        <f t="shared" si="854"/>
        <v>54</v>
      </c>
      <c r="CD202" s="106">
        <f t="shared" si="854"/>
        <v>54</v>
      </c>
      <c r="CE202" s="106">
        <f t="shared" si="855"/>
        <v>57</v>
      </c>
      <c r="CF202" s="106">
        <f t="shared" si="855"/>
        <v>62</v>
      </c>
      <c r="CG202" s="106">
        <f t="shared" si="855"/>
        <v>58</v>
      </c>
      <c r="CH202" s="106">
        <f t="shared" si="855"/>
        <v>58</v>
      </c>
      <c r="CI202" s="106">
        <f t="shared" si="855"/>
        <v>44</v>
      </c>
      <c r="CJ202" s="106">
        <f t="shared" si="855"/>
        <v>40</v>
      </c>
      <c r="CK202" s="106">
        <f t="shared" si="855"/>
        <v>41</v>
      </c>
      <c r="CL202" s="106">
        <f t="shared" si="855"/>
        <v>45</v>
      </c>
      <c r="CM202" s="194">
        <f t="shared" si="855"/>
        <v>18</v>
      </c>
      <c r="CN202" s="194">
        <f t="shared" si="855"/>
        <v>11</v>
      </c>
      <c r="CO202" s="194">
        <f t="shared" si="856"/>
        <v>8</v>
      </c>
      <c r="CP202" s="194">
        <f t="shared" si="856"/>
        <v>12</v>
      </c>
      <c r="CQ202" s="56">
        <f t="shared" si="856"/>
        <v>5</v>
      </c>
      <c r="CR202" s="56">
        <f t="shared" si="856"/>
        <v>1</v>
      </c>
      <c r="CS202" s="56">
        <f t="shared" si="856"/>
        <v>11</v>
      </c>
      <c r="CT202" s="56">
        <f t="shared" si="856"/>
        <v>18</v>
      </c>
      <c r="CU202" s="56">
        <f t="shared" si="856"/>
        <v>15</v>
      </c>
      <c r="CV202" s="56">
        <f t="shared" si="856"/>
        <v>23</v>
      </c>
      <c r="CW202" s="56">
        <f t="shared" si="856"/>
        <v>15</v>
      </c>
      <c r="CX202" s="56">
        <f t="shared" si="856"/>
        <v>-14</v>
      </c>
      <c r="CY202" s="56">
        <f t="shared" si="857"/>
        <v>-13</v>
      </c>
      <c r="CZ202" s="56">
        <f t="shared" si="857"/>
        <v>-48</v>
      </c>
      <c r="DA202" s="56">
        <f t="shared" si="857"/>
        <v>-36</v>
      </c>
      <c r="DB202" s="56">
        <f t="shared" si="857"/>
        <v>-43</v>
      </c>
      <c r="DC202" s="56">
        <f t="shared" si="857"/>
        <v>-25</v>
      </c>
      <c r="DD202" s="56">
        <f t="shared" si="857"/>
        <v>-19</v>
      </c>
      <c r="DE202" s="56">
        <f t="shared" si="857"/>
        <v>-27</v>
      </c>
      <c r="DF202" s="56">
        <f t="shared" si="857"/>
        <v>-24</v>
      </c>
      <c r="DG202" s="56">
        <f t="shared" si="857"/>
        <v>-9</v>
      </c>
      <c r="DH202" s="56">
        <f t="shared" si="857"/>
        <v>-3</v>
      </c>
      <c r="DI202" s="56">
        <f t="shared" si="858"/>
        <v>-14</v>
      </c>
      <c r="DJ202" s="56">
        <f t="shared" si="858"/>
        <v>8</v>
      </c>
      <c r="DK202" s="56">
        <f t="shared" si="858"/>
        <v>20</v>
      </c>
      <c r="DL202" s="56">
        <f t="shared" si="858"/>
        <v>43</v>
      </c>
      <c r="DM202" s="56">
        <f t="shared" si="858"/>
        <v>32</v>
      </c>
      <c r="DN202" s="56">
        <f t="shared" si="858"/>
        <v>33</v>
      </c>
      <c r="DO202" s="56">
        <f t="shared" si="858"/>
        <v>11</v>
      </c>
      <c r="DP202" s="56">
        <f t="shared" si="858"/>
        <v>9</v>
      </c>
      <c r="DQ202" s="56">
        <f t="shared" si="858"/>
        <v>10</v>
      </c>
      <c r="DR202" s="56">
        <f t="shared" si="858"/>
        <v>13</v>
      </c>
      <c r="DS202" s="56">
        <f t="shared" si="858"/>
        <v>16</v>
      </c>
      <c r="DT202" s="56">
        <f t="shared" si="858"/>
        <v>-18</v>
      </c>
      <c r="DU202" s="56">
        <f t="shared" si="858"/>
        <v>-17</v>
      </c>
      <c r="DV202" s="56">
        <f t="shared" si="858"/>
        <v>-23</v>
      </c>
      <c r="DW202" s="56">
        <f t="shared" si="858"/>
        <v>-28</v>
      </c>
      <c r="DX202" s="56">
        <f t="shared" si="858"/>
        <v>-20</v>
      </c>
      <c r="DY202" s="56">
        <f t="shared" si="858"/>
        <v>-15</v>
      </c>
      <c r="DZ202" s="325"/>
      <c r="EA202" s="30">
        <f>'MONTHLY SUMMARIES'!D146</f>
        <v>89</v>
      </c>
    </row>
    <row r="203" spans="1:131" s="56" customFormat="1" x14ac:dyDescent="0.25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1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5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>
        <v>22</v>
      </c>
      <c r="BN203" s="194">
        <v>21</v>
      </c>
      <c r="BO203" s="194">
        <v>23</v>
      </c>
      <c r="BP203" s="194">
        <v>21</v>
      </c>
      <c r="BQ203" s="194">
        <v>23</v>
      </c>
      <c r="BR203" s="194">
        <v>17</v>
      </c>
      <c r="BS203" s="194">
        <v>19</v>
      </c>
      <c r="BT203" s="194"/>
      <c r="BU203" s="108">
        <f t="shared" si="854"/>
        <v>4</v>
      </c>
      <c r="BV203" s="106">
        <f t="shared" si="854"/>
        <v>0</v>
      </c>
      <c r="BW203" s="106">
        <f t="shared" si="854"/>
        <v>-2</v>
      </c>
      <c r="BX203" s="106">
        <f t="shared" si="854"/>
        <v>3</v>
      </c>
      <c r="BY203" s="106">
        <f t="shared" si="854"/>
        <v>-1</v>
      </c>
      <c r="BZ203" s="106">
        <f t="shared" si="854"/>
        <v>7</v>
      </c>
      <c r="CA203" s="106">
        <f t="shared" si="854"/>
        <v>10</v>
      </c>
      <c r="CB203" s="106">
        <f t="shared" si="854"/>
        <v>16</v>
      </c>
      <c r="CC203" s="106">
        <f t="shared" si="854"/>
        <v>14</v>
      </c>
      <c r="CD203" s="106">
        <f t="shared" si="854"/>
        <v>15</v>
      </c>
      <c r="CE203" s="106">
        <f t="shared" si="855"/>
        <v>19</v>
      </c>
      <c r="CF203" s="106">
        <f t="shared" si="855"/>
        <v>15</v>
      </c>
      <c r="CG203" s="106">
        <f t="shared" si="855"/>
        <v>13</v>
      </c>
      <c r="CH203" s="106">
        <f t="shared" si="855"/>
        <v>11</v>
      </c>
      <c r="CI203" s="106">
        <f t="shared" si="855"/>
        <v>18</v>
      </c>
      <c r="CJ203" s="106">
        <f t="shared" si="855"/>
        <v>10</v>
      </c>
      <c r="CK203" s="106">
        <f t="shared" si="855"/>
        <v>14</v>
      </c>
      <c r="CL203" s="106">
        <f t="shared" si="855"/>
        <v>10</v>
      </c>
      <c r="CM203" s="194">
        <f t="shared" si="855"/>
        <v>0</v>
      </c>
      <c r="CN203" s="194">
        <f t="shared" si="855"/>
        <v>-4</v>
      </c>
      <c r="CO203" s="194">
        <f t="shared" si="856"/>
        <v>-3</v>
      </c>
      <c r="CP203" s="194">
        <f t="shared" si="856"/>
        <v>-1</v>
      </c>
      <c r="CQ203" s="56">
        <f t="shared" si="856"/>
        <v>-9</v>
      </c>
      <c r="CR203" s="56">
        <f t="shared" si="856"/>
        <v>-5</v>
      </c>
      <c r="CS203" s="56">
        <f t="shared" si="856"/>
        <v>-2</v>
      </c>
      <c r="CT203" s="56">
        <f t="shared" si="856"/>
        <v>-3</v>
      </c>
      <c r="CU203" s="56">
        <f t="shared" si="856"/>
        <v>-6</v>
      </c>
      <c r="CV203" s="56">
        <f t="shared" si="856"/>
        <v>-2</v>
      </c>
      <c r="CW203" s="56">
        <f t="shared" si="856"/>
        <v>-10</v>
      </c>
      <c r="CX203" s="56">
        <f t="shared" si="856"/>
        <v>-12</v>
      </c>
      <c r="CY203" s="56">
        <f t="shared" si="857"/>
        <v>-11</v>
      </c>
      <c r="CZ203" s="56">
        <f t="shared" si="857"/>
        <v>-5</v>
      </c>
      <c r="DA203" s="56">
        <f t="shared" si="857"/>
        <v>-1</v>
      </c>
      <c r="DB203" s="56">
        <f t="shared" si="857"/>
        <v>-3</v>
      </c>
      <c r="DC203" s="56">
        <f t="shared" si="857"/>
        <v>0</v>
      </c>
      <c r="DD203" s="56">
        <f t="shared" si="857"/>
        <v>1</v>
      </c>
      <c r="DE203" s="56">
        <f t="shared" si="857"/>
        <v>5</v>
      </c>
      <c r="DF203" s="56">
        <f t="shared" si="857"/>
        <v>10</v>
      </c>
      <c r="DG203" s="56">
        <f t="shared" si="857"/>
        <v>9</v>
      </c>
      <c r="DH203" s="56">
        <f t="shared" si="857"/>
        <v>2</v>
      </c>
      <c r="DI203" s="56">
        <f t="shared" si="858"/>
        <v>3</v>
      </c>
      <c r="DJ203" s="56">
        <f t="shared" si="858"/>
        <v>5</v>
      </c>
      <c r="DK203" s="56">
        <f t="shared" si="858"/>
        <v>14</v>
      </c>
      <c r="DL203" s="56">
        <f t="shared" si="858"/>
        <v>7</v>
      </c>
      <c r="DM203" s="56">
        <f t="shared" si="858"/>
        <v>-1</v>
      </c>
      <c r="DN203" s="56">
        <f t="shared" si="858"/>
        <v>-2</v>
      </c>
      <c r="DO203" s="56">
        <f t="shared" si="858"/>
        <v>-5</v>
      </c>
      <c r="DP203" s="56">
        <f t="shared" si="858"/>
        <v>-3</v>
      </c>
      <c r="DQ203" s="56">
        <f t="shared" si="858"/>
        <v>-4</v>
      </c>
      <c r="DR203" s="56">
        <f t="shared" si="858"/>
        <v>-8</v>
      </c>
      <c r="DS203" s="56">
        <f t="shared" si="858"/>
        <v>-5</v>
      </c>
      <c r="DT203" s="56">
        <f t="shared" si="858"/>
        <v>-1</v>
      </c>
      <c r="DU203" s="56">
        <f t="shared" si="858"/>
        <v>4</v>
      </c>
      <c r="DV203" s="56">
        <f t="shared" si="858"/>
        <v>2</v>
      </c>
      <c r="DW203" s="56">
        <f t="shared" si="858"/>
        <v>-1</v>
      </c>
      <c r="DX203" s="56">
        <f t="shared" si="858"/>
        <v>-7</v>
      </c>
      <c r="DY203" s="56">
        <f t="shared" si="858"/>
        <v>0</v>
      </c>
      <c r="DZ203" s="325"/>
      <c r="EA203" s="30">
        <f>'MONTHLY SUMMARIES'!D147</f>
        <v>19</v>
      </c>
    </row>
    <row r="204" spans="1:131" s="70" customFormat="1" ht="15.75" thickBot="1" x14ac:dyDescent="0.3">
      <c r="A204" s="144"/>
      <c r="B204" s="109" t="s">
        <v>148</v>
      </c>
      <c r="C204" s="110">
        <f>SUM(C195:C203)</f>
        <v>25274</v>
      </c>
      <c r="D204" s="111">
        <f t="shared" ref="D204:Q204" si="859">SUM(D195:D203)</f>
        <v>27710</v>
      </c>
      <c r="E204" s="111">
        <f t="shared" si="859"/>
        <v>31627</v>
      </c>
      <c r="F204" s="111">
        <f t="shared" si="859"/>
        <v>32744</v>
      </c>
      <c r="G204" s="111">
        <f t="shared" si="859"/>
        <v>32222</v>
      </c>
      <c r="H204" s="112">
        <f t="shared" si="859"/>
        <v>31418</v>
      </c>
      <c r="I204" s="111">
        <f t="shared" si="859"/>
        <v>32813</v>
      </c>
      <c r="J204" s="112">
        <f t="shared" si="859"/>
        <v>32988</v>
      </c>
      <c r="K204" s="111">
        <f t="shared" si="859"/>
        <v>30276</v>
      </c>
      <c r="L204" s="113">
        <f t="shared" si="859"/>
        <v>27591</v>
      </c>
      <c r="M204" s="112">
        <f t="shared" si="859"/>
        <v>26779</v>
      </c>
      <c r="N204" s="112">
        <f t="shared" si="859"/>
        <v>26686</v>
      </c>
      <c r="O204" s="112">
        <f t="shared" si="859"/>
        <v>23093</v>
      </c>
      <c r="P204" s="112">
        <f t="shared" si="859"/>
        <v>16250</v>
      </c>
      <c r="Q204" s="112">
        <f t="shared" si="859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3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7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>
        <v>38988</v>
      </c>
      <c r="BN204" s="196">
        <v>37968</v>
      </c>
      <c r="BO204" s="196">
        <v>38583</v>
      </c>
      <c r="BP204" s="196">
        <v>36693</v>
      </c>
      <c r="BQ204" s="196">
        <v>38327</v>
      </c>
      <c r="BR204" s="196">
        <v>40035</v>
      </c>
      <c r="BS204" s="196">
        <v>35719</v>
      </c>
      <c r="BT204" s="196"/>
      <c r="BU204" s="110">
        <f t="shared" ref="BU204" si="860">SUM(BU195:BU203)</f>
        <v>-2181</v>
      </c>
      <c r="BV204" s="112">
        <f t="shared" ref="BV204:BX204" si="861">SUM(BV195:BV203)</f>
        <v>-11460</v>
      </c>
      <c r="BW204" s="112">
        <f t="shared" si="861"/>
        <v>-19165</v>
      </c>
      <c r="BX204" s="112">
        <f t="shared" si="861"/>
        <v>-20457</v>
      </c>
      <c r="BY204" s="112">
        <f t="shared" ref="BY204:BZ204" si="862">SUM(BY195:BY203)</f>
        <v>-20072</v>
      </c>
      <c r="BZ204" s="112">
        <f t="shared" si="862"/>
        <v>-19303</v>
      </c>
      <c r="CA204" s="112">
        <f t="shared" ref="CA204:CB204" si="863">SUM(CA195:CA203)</f>
        <v>-19663</v>
      </c>
      <c r="CB204" s="112">
        <f t="shared" si="863"/>
        <v>-18332</v>
      </c>
      <c r="CC204" s="112">
        <f t="shared" ref="CC204:CD204" si="864">SUM(CC195:CC203)</f>
        <v>-14898</v>
      </c>
      <c r="CD204" s="112">
        <f t="shared" si="864"/>
        <v>-13182</v>
      </c>
      <c r="CE204" s="112">
        <f t="shared" ref="CE204:CF204" si="865">SUM(CE195:CE203)</f>
        <v>-11788</v>
      </c>
      <c r="CF204" s="112">
        <f t="shared" si="865"/>
        <v>-11651</v>
      </c>
      <c r="CG204" s="112">
        <f t="shared" ref="CG204:CH204" si="866">SUM(CG195:CG203)</f>
        <v>-7012</v>
      </c>
      <c r="CH204" s="112">
        <f t="shared" si="866"/>
        <v>1315</v>
      </c>
      <c r="CI204" s="112">
        <f t="shared" ref="CI204:CJ204" si="867">SUM(CI195:CI203)</f>
        <v>10234</v>
      </c>
      <c r="CJ204" s="112">
        <f t="shared" si="867"/>
        <v>18205</v>
      </c>
      <c r="CK204" s="112">
        <f t="shared" ref="CK204:CL204" si="868">SUM(CK195:CK203)</f>
        <v>28823</v>
      </c>
      <c r="CL204" s="112">
        <f t="shared" si="868"/>
        <v>28811</v>
      </c>
      <c r="CM204" s="196">
        <f t="shared" ref="CM204:CN204" si="869">SUM(CM195:CM203)</f>
        <v>29803</v>
      </c>
      <c r="CN204" s="196">
        <f t="shared" si="869"/>
        <v>25608</v>
      </c>
      <c r="CO204" s="196">
        <f t="shared" ref="CO204:CQ204" si="870">SUM(CO195:CO203)</f>
        <v>24661</v>
      </c>
      <c r="CP204" s="196">
        <f t="shared" si="870"/>
        <v>21439</v>
      </c>
      <c r="CQ204" s="113">
        <f t="shared" si="870"/>
        <v>19084</v>
      </c>
      <c r="CR204" s="113">
        <f t="shared" ref="CR204:CS204" si="871">SUM(CR195:CR203)</f>
        <v>19516</v>
      </c>
      <c r="CS204" s="113">
        <f t="shared" si="871"/>
        <v>21236</v>
      </c>
      <c r="CT204" s="113">
        <f t="shared" ref="CT204:CU204" si="872">SUM(CT195:CT203)</f>
        <v>22585</v>
      </c>
      <c r="CU204" s="113">
        <f t="shared" si="872"/>
        <v>15275</v>
      </c>
      <c r="CV204" s="113">
        <f t="shared" ref="CV204" si="873">SUM(CV195:CV203)</f>
        <v>6015</v>
      </c>
      <c r="CW204" s="113">
        <f t="shared" ref="CW204" si="874">SUM(CW195:CW203)</f>
        <v>-4801</v>
      </c>
      <c r="CX204" s="113">
        <f t="shared" ref="CX204" si="875">SUM(CX195:CX203)</f>
        <v>-4042</v>
      </c>
      <c r="CY204" s="113">
        <f t="shared" ref="CY204" si="876">SUM(CY195:CY203)</f>
        <v>-6806</v>
      </c>
      <c r="CZ204" s="113">
        <f t="shared" ref="CZ204" si="877">SUM(CZ195:CZ203)</f>
        <v>-5236</v>
      </c>
      <c r="DA204" s="113">
        <f t="shared" ref="DA204" si="878">SUM(DA195:DA203)</f>
        <v>-7677</v>
      </c>
      <c r="DB204" s="196">
        <f t="shared" ref="DB204" si="879">SUM(DB195:DB203)</f>
        <v>-6122</v>
      </c>
      <c r="DC204" s="196">
        <f t="shared" ref="DC204" si="880">SUM(DC195:DC203)</f>
        <v>-4528</v>
      </c>
      <c r="DD204" s="196">
        <f t="shared" ref="DD204" si="881">SUM(DD195:DD203)</f>
        <v>-3858</v>
      </c>
      <c r="DE204" s="196">
        <f t="shared" ref="DE204" si="882">SUM(DE195:DE203)</f>
        <v>-2785</v>
      </c>
      <c r="DF204" s="196">
        <f t="shared" ref="DF204" si="883">SUM(DF195:DF203)</f>
        <v>-3655</v>
      </c>
      <c r="DG204" s="196">
        <f t="shared" ref="DG204" si="884">SUM(DG195:DG203)</f>
        <v>952</v>
      </c>
      <c r="DH204" s="196">
        <f t="shared" ref="DH204" si="885">SUM(DH195:DH203)</f>
        <v>5223</v>
      </c>
      <c r="DI204" s="196">
        <f t="shared" ref="DI204" si="886">SUM(DI195:DI203)</f>
        <v>4961</v>
      </c>
      <c r="DJ204" s="196">
        <f t="shared" ref="DJ204" si="887">SUM(DJ195:DJ203)</f>
        <v>5674</v>
      </c>
      <c r="DK204" s="196">
        <f t="shared" ref="DK204:DL204" si="888">SUM(DK195:DK203)</f>
        <v>7629</v>
      </c>
      <c r="DL204" s="196">
        <f t="shared" si="888"/>
        <v>8748</v>
      </c>
      <c r="DM204" s="196">
        <f t="shared" ref="DM204:DN204" si="889">SUM(DM195:DM203)</f>
        <v>9480</v>
      </c>
      <c r="DN204" s="196">
        <f t="shared" si="889"/>
        <v>6017</v>
      </c>
      <c r="DO204" s="196">
        <f t="shared" ref="DO204:DP204" si="890">SUM(DO195:DO203)</f>
        <v>4549</v>
      </c>
      <c r="DP204" s="196">
        <f t="shared" si="890"/>
        <v>2788</v>
      </c>
      <c r="DQ204" s="196">
        <f t="shared" ref="DQ204" si="891">SUM(DQ195:DQ203)</f>
        <v>-594</v>
      </c>
      <c r="DR204" s="196">
        <f t="shared" ref="DR204:DS204" si="892">SUM(DR195:DR203)</f>
        <v>-966</v>
      </c>
      <c r="DS204" s="196">
        <f t="shared" si="892"/>
        <v>65</v>
      </c>
      <c r="DT204" s="196">
        <f t="shared" ref="DT204" si="893">SUM(DT195:DT203)</f>
        <v>-3762</v>
      </c>
      <c r="DU204" s="196">
        <f t="shared" ref="DU204:DV204" si="894">SUM(DU195:DU203)</f>
        <v>-2550</v>
      </c>
      <c r="DV204" s="196">
        <f t="shared" si="894"/>
        <v>-5865</v>
      </c>
      <c r="DW204" s="196">
        <f t="shared" ref="DW204" si="895">SUM(DW195:DW203)</f>
        <v>-5449</v>
      </c>
      <c r="DX204" s="196">
        <f t="shared" ref="DX204:DY204" si="896">SUM(DX195:DX203)</f>
        <v>-3741</v>
      </c>
      <c r="DY204" s="196">
        <f t="shared" si="896"/>
        <v>-6123</v>
      </c>
      <c r="DZ204" s="326"/>
      <c r="EA204" s="112">
        <f>EA195+EA198+EA201+EA202+EA203</f>
        <v>35719</v>
      </c>
    </row>
    <row r="205" spans="1:131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2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325"/>
      <c r="EA205" s="75"/>
    </row>
    <row r="206" spans="1:131" s="56" customFormat="1" x14ac:dyDescent="0.25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6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398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>
        <v>109660913</v>
      </c>
      <c r="BN206" s="192">
        <v>132253388</v>
      </c>
      <c r="BO206" s="192">
        <v>170732915</v>
      </c>
      <c r="BP206" s="192">
        <v>179062051</v>
      </c>
      <c r="BQ206" s="192">
        <v>135427026</v>
      </c>
      <c r="BR206" s="192">
        <v>107874226</v>
      </c>
      <c r="BS206" s="192">
        <v>113530722</v>
      </c>
      <c r="BT206" s="192"/>
      <c r="BU206" s="461">
        <f t="shared" ref="BU206:DY206" si="897">O206-C206</f>
        <v>4666140.7400000095</v>
      </c>
      <c r="BV206" s="221">
        <f t="shared" si="897"/>
        <v>21046268.519999996</v>
      </c>
      <c r="BW206" s="221">
        <f t="shared" si="897"/>
        <v>16136183.879999995</v>
      </c>
      <c r="BX206" s="221">
        <f t="shared" si="897"/>
        <v>16882347.129999995</v>
      </c>
      <c r="BY206" s="221">
        <f t="shared" si="897"/>
        <v>27256055.689999998</v>
      </c>
      <c r="BZ206" s="221">
        <f t="shared" si="897"/>
        <v>33562623.680000007</v>
      </c>
      <c r="CA206" s="221">
        <f t="shared" si="897"/>
        <v>17966351.370000005</v>
      </c>
      <c r="CB206" s="221">
        <f t="shared" si="897"/>
        <v>10792691.859999999</v>
      </c>
      <c r="CC206" s="221">
        <f t="shared" si="897"/>
        <v>5748113.9899999946</v>
      </c>
      <c r="CD206" s="221">
        <f t="shared" si="897"/>
        <v>-2655682.3299999982</v>
      </c>
      <c r="CE206" s="221">
        <f t="shared" si="897"/>
        <v>6070658.3400000036</v>
      </c>
      <c r="CF206" s="221">
        <f t="shared" si="897"/>
        <v>17851878.040000007</v>
      </c>
      <c r="CG206" s="221">
        <f t="shared" si="897"/>
        <v>5601658.2399999946</v>
      </c>
      <c r="CH206" s="221">
        <f t="shared" si="897"/>
        <v>-3008904.8199999928</v>
      </c>
      <c r="CI206" s="221">
        <f t="shared" si="897"/>
        <v>-3412925</v>
      </c>
      <c r="CJ206" s="221">
        <f t="shared" si="897"/>
        <v>4644798</v>
      </c>
      <c r="CK206" s="221">
        <f t="shared" si="897"/>
        <v>-8098448</v>
      </c>
      <c r="CL206" s="221">
        <f t="shared" si="897"/>
        <v>-26523927</v>
      </c>
      <c r="CM206" s="269">
        <f t="shared" si="897"/>
        <v>20675184</v>
      </c>
      <c r="CN206" s="269">
        <f t="shared" si="897"/>
        <v>2015820</v>
      </c>
      <c r="CO206" s="269">
        <f t="shared" si="897"/>
        <v>3361494</v>
      </c>
      <c r="CP206" s="269">
        <f t="shared" si="897"/>
        <v>14289222</v>
      </c>
      <c r="CQ206" s="294">
        <f t="shared" si="897"/>
        <v>9063758</v>
      </c>
      <c r="CR206" s="294">
        <f t="shared" si="897"/>
        <v>11536340</v>
      </c>
      <c r="CS206" s="294">
        <f t="shared" si="897"/>
        <v>8350880</v>
      </c>
      <c r="CT206" s="294">
        <f t="shared" si="897"/>
        <v>3664049</v>
      </c>
      <c r="CU206" s="294">
        <f t="shared" si="897"/>
        <v>3852476</v>
      </c>
      <c r="CV206" s="294">
        <f t="shared" si="897"/>
        <v>-1057260</v>
      </c>
      <c r="CW206" s="294">
        <f t="shared" si="897"/>
        <v>8576402</v>
      </c>
      <c r="CX206" s="294">
        <f t="shared" si="897"/>
        <v>30074238</v>
      </c>
      <c r="CY206" s="294">
        <f t="shared" si="897"/>
        <v>7565244</v>
      </c>
      <c r="CZ206" s="294">
        <f t="shared" si="897"/>
        <v>-246806</v>
      </c>
      <c r="DA206" s="294">
        <f t="shared" si="897"/>
        <v>4359518</v>
      </c>
      <c r="DB206" s="294">
        <f t="shared" si="897"/>
        <v>42187972</v>
      </c>
      <c r="DC206" s="294">
        <f t="shared" si="897"/>
        <v>31121258</v>
      </c>
      <c r="DD206" s="294">
        <f t="shared" si="897"/>
        <v>-133443585</v>
      </c>
      <c r="DE206" s="294">
        <f t="shared" si="897"/>
        <v>37541029</v>
      </c>
      <c r="DF206" s="294">
        <f t="shared" si="897"/>
        <v>32765223</v>
      </c>
      <c r="DG206" s="294">
        <f t="shared" si="897"/>
        <v>19339442</v>
      </c>
      <c r="DH206" s="294">
        <f t="shared" si="897"/>
        <v>4961939</v>
      </c>
      <c r="DI206" s="294">
        <f t="shared" si="897"/>
        <v>11086567</v>
      </c>
      <c r="DJ206" s="294">
        <f t="shared" si="897"/>
        <v>-3222273</v>
      </c>
      <c r="DK206" s="294">
        <f t="shared" si="897"/>
        <v>-37902864</v>
      </c>
      <c r="DL206" s="294">
        <f t="shared" si="897"/>
        <v>15197765</v>
      </c>
      <c r="DM206" s="294">
        <f t="shared" si="897"/>
        <v>7586865</v>
      </c>
      <c r="DN206" s="294">
        <f t="shared" si="897"/>
        <v>-27434931</v>
      </c>
      <c r="DO206" s="294">
        <f t="shared" si="897"/>
        <v>-17441318</v>
      </c>
      <c r="DP206" s="294">
        <f t="shared" si="897"/>
        <v>144000373</v>
      </c>
      <c r="DQ206" s="294">
        <f t="shared" si="897"/>
        <v>-14616348</v>
      </c>
      <c r="DR206" s="294">
        <f t="shared" si="897"/>
        <v>-14462045</v>
      </c>
      <c r="DS206" s="294">
        <f t="shared" si="897"/>
        <v>2723942</v>
      </c>
      <c r="DT206" s="294">
        <f t="shared" si="897"/>
        <v>31233050</v>
      </c>
      <c r="DU206" s="294">
        <f t="shared" si="897"/>
        <v>31783996</v>
      </c>
      <c r="DV206" s="294">
        <f t="shared" si="897"/>
        <v>34946472</v>
      </c>
      <c r="DW206" s="294">
        <f t="shared" si="897"/>
        <v>34903866</v>
      </c>
      <c r="DX206" s="294">
        <f t="shared" si="897"/>
        <v>7351066</v>
      </c>
      <c r="DY206" s="294">
        <f t="shared" si="897"/>
        <v>10304629</v>
      </c>
      <c r="DZ206" s="325"/>
      <c r="EA206" s="30">
        <f>'MONTHLY SUMMARIES'!D150</f>
        <v>113530722</v>
      </c>
    </row>
    <row r="207" spans="1:131" s="56" customFormat="1" x14ac:dyDescent="0.2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6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398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>
        <v>48099844</v>
      </c>
      <c r="BN207" s="192">
        <v>39764056</v>
      </c>
      <c r="BO207" s="192">
        <v>54459923</v>
      </c>
      <c r="BP207" s="192">
        <v>59389277</v>
      </c>
      <c r="BQ207" s="192">
        <v>44838120</v>
      </c>
      <c r="BR207" s="192">
        <v>37086128</v>
      </c>
      <c r="BS207" s="192">
        <v>38024778</v>
      </c>
      <c r="BT207" s="192"/>
      <c r="BU207" s="461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325"/>
      <c r="EA207" s="61">
        <f>GETPIVOTDATA("VALUE",'CSS ESCO pvt'!$I$3,"DATE_FILE",$EA$8,"COMPANY",$EA$6,"TRIM_CAT","Residential-GRID","TRIM_LINE",$A205)</f>
        <v>38024778</v>
      </c>
    </row>
    <row r="208" spans="1:131" s="56" customFormat="1" x14ac:dyDescent="0.2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6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398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>
        <v>61561069</v>
      </c>
      <c r="BN208" s="192">
        <v>92489332</v>
      </c>
      <c r="BO208" s="192">
        <v>116272992</v>
      </c>
      <c r="BP208" s="192">
        <v>119672774</v>
      </c>
      <c r="BQ208" s="192">
        <v>90588906</v>
      </c>
      <c r="BR208" s="192">
        <v>70788098</v>
      </c>
      <c r="BS208" s="192">
        <v>75505944</v>
      </c>
      <c r="BT208" s="192"/>
      <c r="BU208" s="461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325"/>
      <c r="EA208" s="75">
        <f>EA206-EA207</f>
        <v>75505944</v>
      </c>
    </row>
    <row r="209" spans="1:131" s="56" customFormat="1" x14ac:dyDescent="0.25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6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398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>
        <v>13757723</v>
      </c>
      <c r="BN209" s="192">
        <v>14694922</v>
      </c>
      <c r="BO209" s="192">
        <v>18496481</v>
      </c>
      <c r="BP209" s="192">
        <v>19614909</v>
      </c>
      <c r="BQ209" s="192">
        <v>14357133</v>
      </c>
      <c r="BR209" s="192">
        <v>11678458</v>
      </c>
      <c r="BS209" s="192">
        <v>12991787</v>
      </c>
      <c r="BT209" s="192"/>
      <c r="BU209" s="461">
        <f t="shared" ref="BU209:DY209" si="898">O209-C209</f>
        <v>-770913.0700000003</v>
      </c>
      <c r="BV209" s="221">
        <f t="shared" si="898"/>
        <v>892945.59999999963</v>
      </c>
      <c r="BW209" s="221">
        <f t="shared" si="898"/>
        <v>274594.58999999985</v>
      </c>
      <c r="BX209" s="221">
        <f t="shared" si="898"/>
        <v>78385.849999999627</v>
      </c>
      <c r="BY209" s="221">
        <f t="shared" si="898"/>
        <v>1468959.3499999996</v>
      </c>
      <c r="BZ209" s="221">
        <f t="shared" si="898"/>
        <v>1006775.5800000001</v>
      </c>
      <c r="CA209" s="221">
        <f t="shared" si="898"/>
        <v>-164438.68999999948</v>
      </c>
      <c r="CB209" s="221">
        <f t="shared" si="898"/>
        <v>-329924.84999999963</v>
      </c>
      <c r="CC209" s="221">
        <f t="shared" si="898"/>
        <v>-548933.72000000067</v>
      </c>
      <c r="CD209" s="221">
        <f t="shared" si="898"/>
        <v>-1699626.2799999993</v>
      </c>
      <c r="CE209" s="221">
        <f t="shared" si="898"/>
        <v>-416165.1099999994</v>
      </c>
      <c r="CF209" s="221">
        <f t="shared" si="898"/>
        <v>1420814.9600000009</v>
      </c>
      <c r="CG209" s="221">
        <f t="shared" si="898"/>
        <v>950840.51999999955</v>
      </c>
      <c r="CH209" s="221">
        <f t="shared" si="898"/>
        <v>266389.73000000045</v>
      </c>
      <c r="CI209" s="221">
        <f t="shared" si="898"/>
        <v>433960</v>
      </c>
      <c r="CJ209" s="221">
        <f t="shared" si="898"/>
        <v>1246595</v>
      </c>
      <c r="CK209" s="221">
        <f t="shared" si="898"/>
        <v>456394</v>
      </c>
      <c r="CL209" s="221">
        <f t="shared" si="898"/>
        <v>-1211984</v>
      </c>
      <c r="CM209" s="269">
        <f t="shared" si="898"/>
        <v>2067099</v>
      </c>
      <c r="CN209" s="269">
        <f t="shared" si="898"/>
        <v>436405</v>
      </c>
      <c r="CO209" s="269">
        <f t="shared" si="898"/>
        <v>-1887708</v>
      </c>
      <c r="CP209" s="269">
        <f t="shared" si="898"/>
        <v>326794</v>
      </c>
      <c r="CQ209" s="294">
        <f t="shared" si="898"/>
        <v>-2002344</v>
      </c>
      <c r="CR209" s="294">
        <f t="shared" si="898"/>
        <v>-1505576</v>
      </c>
      <c r="CS209" s="294">
        <f t="shared" si="898"/>
        <v>-1291770</v>
      </c>
      <c r="CT209" s="294">
        <f t="shared" si="898"/>
        <v>-150526</v>
      </c>
      <c r="CU209" s="294">
        <f t="shared" si="898"/>
        <v>-56625</v>
      </c>
      <c r="CV209" s="294">
        <f t="shared" si="898"/>
        <v>-742935</v>
      </c>
      <c r="CW209" s="294">
        <f t="shared" si="898"/>
        <v>-379909</v>
      </c>
      <c r="CX209" s="294">
        <f t="shared" si="898"/>
        <v>2263461</v>
      </c>
      <c r="CY209" s="294">
        <f t="shared" si="898"/>
        <v>1471194</v>
      </c>
      <c r="CZ209" s="294">
        <f t="shared" si="898"/>
        <v>854974</v>
      </c>
      <c r="DA209" s="294">
        <f t="shared" si="898"/>
        <v>3827190</v>
      </c>
      <c r="DB209" s="294">
        <f t="shared" si="898"/>
        <v>7119316</v>
      </c>
      <c r="DC209" s="294">
        <f t="shared" si="898"/>
        <v>9979368</v>
      </c>
      <c r="DD209" s="294">
        <f t="shared" si="898"/>
        <v>-11321704</v>
      </c>
      <c r="DE209" s="294">
        <f t="shared" si="898"/>
        <v>9152980</v>
      </c>
      <c r="DF209" s="294">
        <f t="shared" si="898"/>
        <v>6687954</v>
      </c>
      <c r="DG209" s="294">
        <f t="shared" si="898"/>
        <v>4863198</v>
      </c>
      <c r="DH209" s="294">
        <f t="shared" si="898"/>
        <v>2725522</v>
      </c>
      <c r="DI209" s="294">
        <f t="shared" si="898"/>
        <v>3430588</v>
      </c>
      <c r="DJ209" s="294">
        <f t="shared" si="898"/>
        <v>1474226</v>
      </c>
      <c r="DK209" s="294">
        <f t="shared" si="898"/>
        <v>-1670274</v>
      </c>
      <c r="DL209" s="294">
        <f t="shared" si="898"/>
        <v>2737318</v>
      </c>
      <c r="DM209" s="294">
        <f t="shared" si="898"/>
        <v>1265759</v>
      </c>
      <c r="DN209" s="294">
        <f t="shared" si="898"/>
        <v>-1013421</v>
      </c>
      <c r="DO209" s="294">
        <f t="shared" si="898"/>
        <v>-3405240</v>
      </c>
      <c r="DP209" s="294">
        <f t="shared" si="898"/>
        <v>18286219</v>
      </c>
      <c r="DQ209" s="294">
        <f t="shared" si="898"/>
        <v>-2688548</v>
      </c>
      <c r="DR209" s="294">
        <f t="shared" si="898"/>
        <v>-2554069</v>
      </c>
      <c r="DS209" s="294">
        <f t="shared" si="898"/>
        <v>-30180</v>
      </c>
      <c r="DT209" s="294">
        <f t="shared" si="898"/>
        <v>3122553</v>
      </c>
      <c r="DU209" s="294">
        <f t="shared" si="898"/>
        <v>3235363</v>
      </c>
      <c r="DV209" s="294">
        <f t="shared" si="898"/>
        <v>4627142</v>
      </c>
      <c r="DW209" s="294">
        <f t="shared" si="898"/>
        <v>2924851</v>
      </c>
      <c r="DX209" s="294">
        <f t="shared" si="898"/>
        <v>246176</v>
      </c>
      <c r="DY209" s="294">
        <f t="shared" si="898"/>
        <v>1605835</v>
      </c>
      <c r="DZ209" s="325"/>
      <c r="EA209" s="30">
        <f>'MONTHLY SUMMARIES'!D151</f>
        <v>12991787</v>
      </c>
    </row>
    <row r="210" spans="1:131" s="56" customFormat="1" x14ac:dyDescent="0.2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</v>
      </c>
      <c r="AC210" s="237">
        <v>4014141.63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6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398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>
        <v>6281377</v>
      </c>
      <c r="BN210" s="192">
        <v>6026926</v>
      </c>
      <c r="BO210" s="192">
        <v>7611363</v>
      </c>
      <c r="BP210" s="192">
        <v>8087501</v>
      </c>
      <c r="BQ210" s="192">
        <v>5809160</v>
      </c>
      <c r="BR210" s="192">
        <v>4618740</v>
      </c>
      <c r="BS210" s="192">
        <v>4967262</v>
      </c>
      <c r="BT210" s="192"/>
      <c r="BU210" s="46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325"/>
      <c r="EA210" s="61">
        <f>GETPIVOTDATA("VALUE",'CSS ESCO pvt'!$I$3,"DATE_FILE",$EA$8,"COMPANY",$EA$6,"TRIM_CAT","Low Income Residential-GRID","TRIM_LINE",$A205)</f>
        <v>4967262</v>
      </c>
    </row>
    <row r="211" spans="1:131" s="56" customFormat="1" x14ac:dyDescent="0.2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6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398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>
        <v>7476346</v>
      </c>
      <c r="BN211" s="192">
        <v>8667996</v>
      </c>
      <c r="BO211" s="192">
        <v>10885118</v>
      </c>
      <c r="BP211" s="192">
        <v>11527408</v>
      </c>
      <c r="BQ211" s="192">
        <v>8547973</v>
      </c>
      <c r="BR211" s="192">
        <v>7059718</v>
      </c>
      <c r="BS211" s="192">
        <v>8024525</v>
      </c>
      <c r="BT211" s="192"/>
      <c r="BU211" s="46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325"/>
      <c r="EA211" s="75">
        <f>EA209-EA210</f>
        <v>8024525</v>
      </c>
    </row>
    <row r="212" spans="1:131" s="56" customFormat="1" x14ac:dyDescent="0.25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6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398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>
        <v>31430094</v>
      </c>
      <c r="BN212" s="192">
        <v>33439548</v>
      </c>
      <c r="BO212" s="192">
        <v>37015098</v>
      </c>
      <c r="BP212" s="192">
        <v>41695162</v>
      </c>
      <c r="BQ212" s="192">
        <v>35033556</v>
      </c>
      <c r="BR212" s="192">
        <v>29568737</v>
      </c>
      <c r="BS212" s="192">
        <v>29739719</v>
      </c>
      <c r="BT212" s="192"/>
      <c r="BU212" s="461">
        <f t="shared" ref="BU212:CD214" si="899">O212-C212</f>
        <v>-1237633.7199999988</v>
      </c>
      <c r="BV212" s="221">
        <f t="shared" si="899"/>
        <v>1156631.1700000018</v>
      </c>
      <c r="BW212" s="221">
        <f t="shared" si="899"/>
        <v>-485635.69000000134</v>
      </c>
      <c r="BX212" s="221">
        <f t="shared" si="899"/>
        <v>-762306.05999999866</v>
      </c>
      <c r="BY212" s="221">
        <f t="shared" si="899"/>
        <v>1613141.7899999991</v>
      </c>
      <c r="BZ212" s="221">
        <f t="shared" si="899"/>
        <v>1127608.1799999997</v>
      </c>
      <c r="CA212" s="221">
        <f t="shared" si="899"/>
        <v>180016.48999999836</v>
      </c>
      <c r="CB212" s="221">
        <f t="shared" si="899"/>
        <v>197587.1099999994</v>
      </c>
      <c r="CC212" s="221">
        <f t="shared" si="899"/>
        <v>-777328.1799999997</v>
      </c>
      <c r="CD212" s="221">
        <f t="shared" si="899"/>
        <v>-3849436.6999999993</v>
      </c>
      <c r="CE212" s="221">
        <f t="shared" ref="CE212:CN214" si="900">Y212-M212</f>
        <v>-718658.14999999851</v>
      </c>
      <c r="CF212" s="221">
        <f t="shared" si="900"/>
        <v>1695072.1799999997</v>
      </c>
      <c r="CG212" s="221">
        <f t="shared" si="900"/>
        <v>60737.339999999851</v>
      </c>
      <c r="CH212" s="221">
        <f t="shared" si="900"/>
        <v>926216.87999999896</v>
      </c>
      <c r="CI212" s="221">
        <f t="shared" si="900"/>
        <v>2109386</v>
      </c>
      <c r="CJ212" s="221">
        <f t="shared" si="900"/>
        <v>3587959</v>
      </c>
      <c r="CK212" s="221">
        <f t="shared" si="900"/>
        <v>2616449</v>
      </c>
      <c r="CL212" s="221">
        <f t="shared" si="900"/>
        <v>-277375</v>
      </c>
      <c r="CM212" s="269">
        <f t="shared" si="900"/>
        <v>5824362</v>
      </c>
      <c r="CN212" s="269">
        <f t="shared" si="900"/>
        <v>3272954</v>
      </c>
      <c r="CO212" s="269">
        <f t="shared" ref="CO212:CX214" si="901">AI212-W212</f>
        <v>3009928</v>
      </c>
      <c r="CP212" s="269">
        <f t="shared" si="901"/>
        <v>5934022</v>
      </c>
      <c r="CQ212" s="294">
        <f t="shared" si="901"/>
        <v>4477118</v>
      </c>
      <c r="CR212" s="294">
        <f t="shared" si="901"/>
        <v>4173835</v>
      </c>
      <c r="CS212" s="294">
        <f t="shared" si="901"/>
        <v>4006264</v>
      </c>
      <c r="CT212" s="294">
        <f t="shared" si="901"/>
        <v>2119826</v>
      </c>
      <c r="CU212" s="294">
        <f t="shared" si="901"/>
        <v>1611780</v>
      </c>
      <c r="CV212" s="294">
        <f t="shared" si="901"/>
        <v>1002347</v>
      </c>
      <c r="CW212" s="294">
        <f t="shared" si="901"/>
        <v>1076134</v>
      </c>
      <c r="CX212" s="294">
        <f t="shared" si="901"/>
        <v>5859346</v>
      </c>
      <c r="CY212" s="294">
        <f t="shared" ref="CY212:DH214" si="902">AS212-AG212</f>
        <v>3884314</v>
      </c>
      <c r="CZ212" s="294">
        <f t="shared" si="902"/>
        <v>-57838</v>
      </c>
      <c r="DA212" s="294">
        <f t="shared" si="902"/>
        <v>1814756</v>
      </c>
      <c r="DB212" s="294">
        <f t="shared" si="902"/>
        <v>9141143</v>
      </c>
      <c r="DC212" s="294">
        <f t="shared" si="902"/>
        <v>10068512</v>
      </c>
      <c r="DD212" s="294">
        <f t="shared" si="902"/>
        <v>-33043408</v>
      </c>
      <c r="DE212" s="294">
        <f t="shared" si="902"/>
        <v>9464250</v>
      </c>
      <c r="DF212" s="294">
        <f t="shared" si="902"/>
        <v>6756970</v>
      </c>
      <c r="DG212" s="294">
        <f t="shared" si="902"/>
        <v>6466449</v>
      </c>
      <c r="DH212" s="294">
        <f t="shared" si="902"/>
        <v>2676163</v>
      </c>
      <c r="DI212" s="294">
        <f t="shared" ref="DI212:DY214" si="903">BC212-AQ212</f>
        <v>2173269</v>
      </c>
      <c r="DJ212" s="294">
        <f t="shared" si="903"/>
        <v>141526</v>
      </c>
      <c r="DK212" s="294">
        <f t="shared" si="903"/>
        <v>-6600656</v>
      </c>
      <c r="DL212" s="294">
        <f t="shared" si="903"/>
        <v>3356488</v>
      </c>
      <c r="DM212" s="294">
        <f t="shared" si="903"/>
        <v>2628803</v>
      </c>
      <c r="DN212" s="294">
        <f t="shared" si="903"/>
        <v>-5036663</v>
      </c>
      <c r="DO212" s="294">
        <f t="shared" si="903"/>
        <v>-7007172</v>
      </c>
      <c r="DP212" s="294">
        <f t="shared" si="903"/>
        <v>37292698</v>
      </c>
      <c r="DQ212" s="294">
        <f t="shared" si="903"/>
        <v>-1107524</v>
      </c>
      <c r="DR212" s="294">
        <f t="shared" si="903"/>
        <v>-526301</v>
      </c>
      <c r="DS212" s="294">
        <f t="shared" si="903"/>
        <v>1415050</v>
      </c>
      <c r="DT212" s="294">
        <f t="shared" si="903"/>
        <v>5574365</v>
      </c>
      <c r="DU212" s="294">
        <f t="shared" si="903"/>
        <v>5611587</v>
      </c>
      <c r="DV212" s="294">
        <f t="shared" si="903"/>
        <v>9019034</v>
      </c>
      <c r="DW212" s="294">
        <f t="shared" si="903"/>
        <v>8213326</v>
      </c>
      <c r="DX212" s="294">
        <f t="shared" si="903"/>
        <v>2748507</v>
      </c>
      <c r="DY212" s="294">
        <f t="shared" si="903"/>
        <v>1692132</v>
      </c>
      <c r="DZ212" s="325"/>
      <c r="EA212" s="30">
        <f>'MONTHLY SUMMARIES'!D152</f>
        <v>29739719</v>
      </c>
    </row>
    <row r="213" spans="1:131" s="56" customFormat="1" x14ac:dyDescent="0.25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6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398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>
        <v>27145313</v>
      </c>
      <c r="BN213" s="192">
        <v>27413598</v>
      </c>
      <c r="BO213" s="192">
        <v>30570402</v>
      </c>
      <c r="BP213" s="192">
        <v>36260028</v>
      </c>
      <c r="BQ213" s="192">
        <v>31577576</v>
      </c>
      <c r="BR213" s="192">
        <v>28739028</v>
      </c>
      <c r="BS213" s="192">
        <v>27084361</v>
      </c>
      <c r="BT213" s="192"/>
      <c r="BU213" s="461">
        <f t="shared" si="899"/>
        <v>-847629.77999999747</v>
      </c>
      <c r="BV213" s="221">
        <f t="shared" si="899"/>
        <v>1464686.3699999973</v>
      </c>
      <c r="BW213" s="221">
        <f t="shared" si="899"/>
        <v>-313821.73000000045</v>
      </c>
      <c r="BX213" s="221">
        <f t="shared" si="899"/>
        <v>-149832.85000000149</v>
      </c>
      <c r="BY213" s="221">
        <f t="shared" si="899"/>
        <v>2022754.7600000016</v>
      </c>
      <c r="BZ213" s="221">
        <f t="shared" si="899"/>
        <v>3887118</v>
      </c>
      <c r="CA213" s="221">
        <f t="shared" si="899"/>
        <v>2095683.879999999</v>
      </c>
      <c r="CB213" s="221">
        <f t="shared" si="899"/>
        <v>529220.6799999997</v>
      </c>
      <c r="CC213" s="221">
        <f t="shared" si="899"/>
        <v>-3447.160000000149</v>
      </c>
      <c r="CD213" s="221">
        <f t="shared" si="899"/>
        <v>-3913878.3599999994</v>
      </c>
      <c r="CE213" s="221">
        <f t="shared" si="900"/>
        <v>-152101.83999999985</v>
      </c>
      <c r="CF213" s="221">
        <f t="shared" si="900"/>
        <v>3318352.5500000007</v>
      </c>
      <c r="CG213" s="221">
        <f t="shared" si="900"/>
        <v>-439540.21000000089</v>
      </c>
      <c r="CH213" s="221">
        <f t="shared" si="900"/>
        <v>1078255.2100000009</v>
      </c>
      <c r="CI213" s="221">
        <f t="shared" si="900"/>
        <v>1771166</v>
      </c>
      <c r="CJ213" s="221">
        <f t="shared" si="900"/>
        <v>3910715</v>
      </c>
      <c r="CK213" s="221">
        <f t="shared" si="900"/>
        <v>1907612</v>
      </c>
      <c r="CL213" s="221">
        <f t="shared" si="900"/>
        <v>-1879403</v>
      </c>
      <c r="CM213" s="269">
        <f t="shared" si="900"/>
        <v>3272847</v>
      </c>
      <c r="CN213" s="269">
        <f t="shared" si="900"/>
        <v>3852646</v>
      </c>
      <c r="CO213" s="269">
        <f t="shared" si="901"/>
        <v>3885903</v>
      </c>
      <c r="CP213" s="269">
        <f t="shared" si="901"/>
        <v>4964478</v>
      </c>
      <c r="CQ213" s="294">
        <f t="shared" si="901"/>
        <v>2744941</v>
      </c>
      <c r="CR213" s="294">
        <f t="shared" si="901"/>
        <v>2738439</v>
      </c>
      <c r="CS213" s="294">
        <f t="shared" si="901"/>
        <v>3270608</v>
      </c>
      <c r="CT213" s="294">
        <f t="shared" si="901"/>
        <v>1120161</v>
      </c>
      <c r="CU213" s="294">
        <f t="shared" si="901"/>
        <v>213832</v>
      </c>
      <c r="CV213" s="294">
        <f t="shared" si="901"/>
        <v>-458069</v>
      </c>
      <c r="CW213" s="294">
        <f t="shared" si="901"/>
        <v>-307428</v>
      </c>
      <c r="CX213" s="294">
        <f t="shared" si="901"/>
        <v>6040938</v>
      </c>
      <c r="CY213" s="294">
        <f t="shared" si="902"/>
        <v>6127881</v>
      </c>
      <c r="CZ213" s="294">
        <f t="shared" si="902"/>
        <v>2328215</v>
      </c>
      <c r="DA213" s="294">
        <f t="shared" si="902"/>
        <v>-408591</v>
      </c>
      <c r="DB213" s="294">
        <f t="shared" si="902"/>
        <v>1711634</v>
      </c>
      <c r="DC213" s="294">
        <f t="shared" si="902"/>
        <v>2115714</v>
      </c>
      <c r="DD213" s="294">
        <f t="shared" si="902"/>
        <v>1550246</v>
      </c>
      <c r="DE213" s="294">
        <f t="shared" si="902"/>
        <v>3492864</v>
      </c>
      <c r="DF213" s="294">
        <f t="shared" si="902"/>
        <v>4534291</v>
      </c>
      <c r="DG213" s="294">
        <f t="shared" si="902"/>
        <v>2889830</v>
      </c>
      <c r="DH213" s="294">
        <f t="shared" si="902"/>
        <v>942816</v>
      </c>
      <c r="DI213" s="294">
        <f t="shared" si="903"/>
        <v>1831467</v>
      </c>
      <c r="DJ213" s="294">
        <f t="shared" si="903"/>
        <v>-2303025</v>
      </c>
      <c r="DK213" s="294">
        <f t="shared" si="903"/>
        <v>-8586236</v>
      </c>
      <c r="DL213" s="294">
        <f t="shared" si="903"/>
        <v>-1498183</v>
      </c>
      <c r="DM213" s="294">
        <f t="shared" si="903"/>
        <v>2294497</v>
      </c>
      <c r="DN213" s="294">
        <f t="shared" si="903"/>
        <v>1393781</v>
      </c>
      <c r="DO213" s="294">
        <f t="shared" si="903"/>
        <v>1260364</v>
      </c>
      <c r="DP213" s="294">
        <f t="shared" si="903"/>
        <v>3318506</v>
      </c>
      <c r="DQ213" s="294">
        <f t="shared" si="903"/>
        <v>1020851</v>
      </c>
      <c r="DR213" s="294">
        <f t="shared" si="903"/>
        <v>-2300184</v>
      </c>
      <c r="DS213" s="294">
        <f t="shared" si="903"/>
        <v>2006961</v>
      </c>
      <c r="DT213" s="294">
        <f t="shared" si="903"/>
        <v>1337851</v>
      </c>
      <c r="DU213" s="294">
        <f t="shared" si="903"/>
        <v>1554695</v>
      </c>
      <c r="DV213" s="294">
        <f t="shared" si="903"/>
        <v>6284535</v>
      </c>
      <c r="DW213" s="294">
        <f t="shared" si="903"/>
        <v>5375305</v>
      </c>
      <c r="DX213" s="294">
        <f t="shared" si="903"/>
        <v>2536757</v>
      </c>
      <c r="DY213" s="294">
        <f t="shared" si="903"/>
        <v>577986</v>
      </c>
      <c r="DZ213" s="325"/>
      <c r="EA213" s="30">
        <f>'MONTHLY SUMMARIES'!D153</f>
        <v>27084361</v>
      </c>
    </row>
    <row r="214" spans="1:131" s="56" customFormat="1" x14ac:dyDescent="0.25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6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398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>
        <v>46707158</v>
      </c>
      <c r="BN214" s="192">
        <v>49090621</v>
      </c>
      <c r="BO214" s="192">
        <v>47598129</v>
      </c>
      <c r="BP214" s="192">
        <v>59078882</v>
      </c>
      <c r="BQ214" s="192">
        <v>50795726</v>
      </c>
      <c r="BR214" s="192">
        <v>43524021</v>
      </c>
      <c r="BS214" s="192">
        <v>46701090</v>
      </c>
      <c r="BT214" s="192"/>
      <c r="BU214" s="461">
        <f t="shared" si="899"/>
        <v>-2933341.4900000021</v>
      </c>
      <c r="BV214" s="221">
        <f t="shared" si="899"/>
        <v>521156.38999999315</v>
      </c>
      <c r="BW214" s="221">
        <f t="shared" si="899"/>
        <v>5034524.09</v>
      </c>
      <c r="BX214" s="221">
        <f t="shared" si="899"/>
        <v>-1574775.1599999964</v>
      </c>
      <c r="BY214" s="221">
        <f t="shared" si="899"/>
        <v>6214761.0399999991</v>
      </c>
      <c r="BZ214" s="221">
        <f t="shared" si="899"/>
        <v>4478163.3699999973</v>
      </c>
      <c r="CA214" s="221">
        <f t="shared" si="899"/>
        <v>1370185.2899999991</v>
      </c>
      <c r="CB214" s="221">
        <f t="shared" si="899"/>
        <v>4116295.0100000016</v>
      </c>
      <c r="CC214" s="221">
        <f t="shared" si="899"/>
        <v>641558.55999999866</v>
      </c>
      <c r="CD214" s="221">
        <f t="shared" si="899"/>
        <v>-5512174.8200000003</v>
      </c>
      <c r="CE214" s="221">
        <f t="shared" si="900"/>
        <v>4679976.3599999994</v>
      </c>
      <c r="CF214" s="221">
        <f t="shared" si="900"/>
        <v>3427856.6499999985</v>
      </c>
      <c r="CG214" s="221">
        <f t="shared" si="900"/>
        <v>1268519.1300000027</v>
      </c>
      <c r="CH214" s="221">
        <f t="shared" si="900"/>
        <v>3269866.2700000033</v>
      </c>
      <c r="CI214" s="221">
        <f t="shared" si="900"/>
        <v>2598692</v>
      </c>
      <c r="CJ214" s="221">
        <f t="shared" si="900"/>
        <v>2900038</v>
      </c>
      <c r="CK214" s="221">
        <f t="shared" si="900"/>
        <v>3012820</v>
      </c>
      <c r="CL214" s="221">
        <f t="shared" si="900"/>
        <v>-1977742</v>
      </c>
      <c r="CM214" s="269">
        <f t="shared" si="900"/>
        <v>6112769</v>
      </c>
      <c r="CN214" s="269">
        <f t="shared" si="900"/>
        <v>6905192</v>
      </c>
      <c r="CO214" s="269">
        <f t="shared" si="901"/>
        <v>4249824</v>
      </c>
      <c r="CP214" s="269">
        <f t="shared" si="901"/>
        <v>8876616</v>
      </c>
      <c r="CQ214" s="294">
        <f t="shared" si="901"/>
        <v>5125834</v>
      </c>
      <c r="CR214" s="294">
        <f t="shared" si="901"/>
        <v>2073909</v>
      </c>
      <c r="CS214" s="294">
        <f t="shared" si="901"/>
        <v>5073115</v>
      </c>
      <c r="CT214" s="294">
        <f t="shared" si="901"/>
        <v>1569863</v>
      </c>
      <c r="CU214" s="294">
        <f t="shared" si="901"/>
        <v>51180</v>
      </c>
      <c r="CV214" s="294">
        <f t="shared" si="901"/>
        <v>938848</v>
      </c>
      <c r="CW214" s="294">
        <f t="shared" si="901"/>
        <v>-797207</v>
      </c>
      <c r="CX214" s="294">
        <f t="shared" si="901"/>
        <v>5007278</v>
      </c>
      <c r="CY214" s="294">
        <f t="shared" si="902"/>
        <v>8897043</v>
      </c>
      <c r="CZ214" s="294">
        <f t="shared" si="902"/>
        <v>-2864633</v>
      </c>
      <c r="DA214" s="294">
        <f t="shared" si="902"/>
        <v>2409603</v>
      </c>
      <c r="DB214" s="294">
        <f t="shared" si="902"/>
        <v>4040521</v>
      </c>
      <c r="DC214" s="294">
        <f t="shared" si="902"/>
        <v>130016</v>
      </c>
      <c r="DD214" s="294">
        <f t="shared" si="902"/>
        <v>2441799</v>
      </c>
      <c r="DE214" s="294">
        <f t="shared" si="902"/>
        <v>2216769</v>
      </c>
      <c r="DF214" s="294">
        <f t="shared" si="902"/>
        <v>-3067016</v>
      </c>
      <c r="DG214" s="294">
        <f t="shared" si="902"/>
        <v>5841500</v>
      </c>
      <c r="DH214" s="294">
        <f t="shared" si="902"/>
        <v>1241646</v>
      </c>
      <c r="DI214" s="294">
        <f t="shared" si="903"/>
        <v>3932956</v>
      </c>
      <c r="DJ214" s="294">
        <f t="shared" si="903"/>
        <v>-579104</v>
      </c>
      <c r="DK214" s="294">
        <f t="shared" si="903"/>
        <v>-11130693</v>
      </c>
      <c r="DL214" s="294">
        <f t="shared" si="903"/>
        <v>1219450</v>
      </c>
      <c r="DM214" s="294">
        <f t="shared" si="903"/>
        <v>1899244</v>
      </c>
      <c r="DN214" s="294">
        <f t="shared" si="903"/>
        <v>1119249</v>
      </c>
      <c r="DO214" s="294">
        <f t="shared" si="903"/>
        <v>614497</v>
      </c>
      <c r="DP214" s="294">
        <f t="shared" si="903"/>
        <v>-55880</v>
      </c>
      <c r="DQ214" s="294">
        <f t="shared" si="903"/>
        <v>6168533</v>
      </c>
      <c r="DR214" s="294">
        <f t="shared" si="903"/>
        <v>7407014</v>
      </c>
      <c r="DS214" s="294">
        <f t="shared" si="903"/>
        <v>4726873</v>
      </c>
      <c r="DT214" s="294">
        <f t="shared" si="903"/>
        <v>8991485</v>
      </c>
      <c r="DU214" s="294">
        <f t="shared" si="903"/>
        <v>-72118</v>
      </c>
      <c r="DV214" s="294">
        <f t="shared" si="903"/>
        <v>13964116</v>
      </c>
      <c r="DW214" s="294">
        <f t="shared" si="903"/>
        <v>8852219</v>
      </c>
      <c r="DX214" s="294">
        <f t="shared" si="903"/>
        <v>1580514</v>
      </c>
      <c r="DY214" s="294">
        <f t="shared" si="903"/>
        <v>4311275</v>
      </c>
      <c r="DZ214" s="325"/>
      <c r="EA214" s="30">
        <f>'MONTHLY SUMMARIES'!D154</f>
        <v>46701090</v>
      </c>
    </row>
    <row r="215" spans="1:131" s="70" customFormat="1" x14ac:dyDescent="0.25">
      <c r="A215" s="144"/>
      <c r="B215" s="57" t="s">
        <v>148</v>
      </c>
      <c r="C215" s="215">
        <f>SUM(C206:C214)</f>
        <v>192807345.30000001</v>
      </c>
      <c r="D215" s="216">
        <f t="shared" ref="D215:BV215" si="904">SUM(D206:D214)</f>
        <v>164645396.68000001</v>
      </c>
      <c r="E215" s="216">
        <f t="shared" si="904"/>
        <v>148639368.86000001</v>
      </c>
      <c r="F215" s="217">
        <f t="shared" si="904"/>
        <v>163637832.09</v>
      </c>
      <c r="G215" s="216">
        <f t="shared" si="904"/>
        <v>193206163.37000003</v>
      </c>
      <c r="H215" s="217">
        <f t="shared" si="904"/>
        <v>209921264.19</v>
      </c>
      <c r="I215" s="216">
        <f t="shared" si="904"/>
        <v>185466437.66</v>
      </c>
      <c r="J215" s="217">
        <f t="shared" si="904"/>
        <v>154105813.19</v>
      </c>
      <c r="K215" s="216">
        <f t="shared" si="904"/>
        <v>166198773.50999999</v>
      </c>
      <c r="L215" s="218">
        <f t="shared" si="904"/>
        <v>211692532.49000001</v>
      </c>
      <c r="M215" s="217">
        <f t="shared" si="904"/>
        <v>224399775.39999998</v>
      </c>
      <c r="N215" s="217">
        <f t="shared" si="904"/>
        <v>208008990.61999997</v>
      </c>
      <c r="O215" s="217">
        <f t="shared" si="904"/>
        <v>191683967.98000002</v>
      </c>
      <c r="P215" s="217">
        <f t="shared" si="904"/>
        <v>189727084.72999999</v>
      </c>
      <c r="Q215" s="217">
        <f t="shared" si="904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0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4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>
        <v>228701201</v>
      </c>
      <c r="BN215" s="193">
        <v>256892077</v>
      </c>
      <c r="BO215" s="193">
        <v>304413025</v>
      </c>
      <c r="BP215" s="193">
        <v>335711032</v>
      </c>
      <c r="BQ215" s="193">
        <v>267191017</v>
      </c>
      <c r="BR215" s="193">
        <v>221384470</v>
      </c>
      <c r="BS215" s="193">
        <v>230047679</v>
      </c>
      <c r="BT215" s="193"/>
      <c r="BU215" s="462">
        <f t="shared" si="904"/>
        <v>-1123377.3199999891</v>
      </c>
      <c r="BV215" s="223">
        <f t="shared" si="904"/>
        <v>25081688.04999999</v>
      </c>
      <c r="BW215" s="223">
        <f t="shared" ref="BW215:BX215" si="905">SUM(BW206:BW214)</f>
        <v>20645845.139999993</v>
      </c>
      <c r="BX215" s="223">
        <f t="shared" si="905"/>
        <v>14473818.91</v>
      </c>
      <c r="BY215" s="223">
        <f t="shared" ref="BY215:BZ215" si="906">SUM(BY206:BY214)</f>
        <v>38575672.629999995</v>
      </c>
      <c r="BZ215" s="223">
        <f t="shared" si="906"/>
        <v>44062288.810000002</v>
      </c>
      <c r="CA215" s="223">
        <f t="shared" ref="CA215:CB215" si="907">SUM(CA206:CA214)</f>
        <v>21447798.340000004</v>
      </c>
      <c r="CB215" s="223">
        <f t="shared" si="907"/>
        <v>15305869.810000001</v>
      </c>
      <c r="CC215" s="223">
        <f t="shared" ref="CC215:CD215" si="908">SUM(CC206:CC214)</f>
        <v>5059963.4899999928</v>
      </c>
      <c r="CD215" s="223">
        <f t="shared" si="908"/>
        <v>-17630798.489999995</v>
      </c>
      <c r="CE215" s="223">
        <f t="shared" ref="CE215:CF215" si="909">SUM(CE206:CE214)</f>
        <v>9463709.6000000052</v>
      </c>
      <c r="CF215" s="223">
        <f t="shared" si="909"/>
        <v>27713974.380000006</v>
      </c>
      <c r="CG215" s="223">
        <f t="shared" ref="CG215:CH215" si="910">SUM(CG206:CG214)</f>
        <v>7442215.0199999958</v>
      </c>
      <c r="CH215" s="223">
        <f t="shared" si="910"/>
        <v>2531823.2700000107</v>
      </c>
      <c r="CI215" s="223">
        <f t="shared" ref="CI215:CJ215" si="911">SUM(CI206:CI214)</f>
        <v>3500279</v>
      </c>
      <c r="CJ215" s="223">
        <f t="shared" si="911"/>
        <v>16290105</v>
      </c>
      <c r="CK215" s="223">
        <f t="shared" ref="CK215:CL215" si="912">SUM(CK206:CK214)</f>
        <v>-105173</v>
      </c>
      <c r="CL215" s="223">
        <f t="shared" si="912"/>
        <v>-31870431</v>
      </c>
      <c r="CM215" s="270">
        <f t="shared" ref="CM215:CN215" si="913">SUM(CM206:CM214)</f>
        <v>37952261</v>
      </c>
      <c r="CN215" s="270">
        <f t="shared" si="913"/>
        <v>16483017</v>
      </c>
      <c r="CO215" s="270">
        <f t="shared" ref="CO215:CQ215" si="914">SUM(CO206:CO214)</f>
        <v>12619441</v>
      </c>
      <c r="CP215" s="270">
        <f t="shared" si="914"/>
        <v>34391132</v>
      </c>
      <c r="CQ215" s="295">
        <f t="shared" si="914"/>
        <v>19409307</v>
      </c>
      <c r="CR215" s="295">
        <f t="shared" ref="CR215:CS215" si="915">SUM(CR206:CR214)</f>
        <v>19016947</v>
      </c>
      <c r="CS215" s="295">
        <f t="shared" si="915"/>
        <v>19409097</v>
      </c>
      <c r="CT215" s="295">
        <f t="shared" ref="CT215:CU215" si="916">SUM(CT206:CT214)</f>
        <v>8323373</v>
      </c>
      <c r="CU215" s="295">
        <f t="shared" si="916"/>
        <v>5672643</v>
      </c>
      <c r="CV215" s="295">
        <f t="shared" ref="CV215" si="917">SUM(CV206:CV214)</f>
        <v>-317069</v>
      </c>
      <c r="CW215" s="295">
        <f t="shared" ref="CW215" si="918">SUM(CW206:CW214)</f>
        <v>8167992</v>
      </c>
      <c r="CX215" s="295">
        <f t="shared" ref="CX215" si="919">SUM(CX206:CX214)</f>
        <v>49245261</v>
      </c>
      <c r="CY215" s="295">
        <f t="shared" ref="CY215" si="920">SUM(CY206:CY214)</f>
        <v>27945676</v>
      </c>
      <c r="CZ215" s="295">
        <f t="shared" ref="CZ215" si="921">SUM(CZ206:CZ214)</f>
        <v>13912</v>
      </c>
      <c r="DA215" s="295">
        <f t="shared" ref="DA215" si="922">SUM(DA206:DA214)</f>
        <v>12002476</v>
      </c>
      <c r="DB215" s="295">
        <f t="shared" ref="DB215" si="923">SUM(DB206:DB214)</f>
        <v>64200586</v>
      </c>
      <c r="DC215" s="295">
        <f t="shared" ref="DC215" si="924">SUM(DC206:DC214)</f>
        <v>53414868</v>
      </c>
      <c r="DD215" s="295">
        <f t="shared" ref="DD215" si="925">SUM(DD206:DD214)</f>
        <v>-173816652</v>
      </c>
      <c r="DE215" s="295">
        <f t="shared" ref="DE215" si="926">SUM(DE206:DE214)</f>
        <v>61867892</v>
      </c>
      <c r="DF215" s="295">
        <f t="shared" ref="DF215" si="927">SUM(DF206:DF214)</f>
        <v>47677422</v>
      </c>
      <c r="DG215" s="295">
        <f t="shared" ref="DG215" si="928">SUM(DG206:DG214)</f>
        <v>39400419</v>
      </c>
      <c r="DH215" s="295">
        <f t="shared" ref="DH215" si="929">SUM(DH206:DH214)</f>
        <v>12548086</v>
      </c>
      <c r="DI215" s="295">
        <f t="shared" ref="DI215" si="930">SUM(DI206:DI214)</f>
        <v>22454847</v>
      </c>
      <c r="DJ215" s="295">
        <f t="shared" ref="DJ215" si="931">SUM(DJ206:DJ214)</f>
        <v>-4488650</v>
      </c>
      <c r="DK215" s="295">
        <f t="shared" ref="DK215:DL215" si="932">SUM(DK206:DK214)</f>
        <v>-65890723</v>
      </c>
      <c r="DL215" s="295">
        <f t="shared" si="932"/>
        <v>21012838</v>
      </c>
      <c r="DM215" s="295">
        <f t="shared" ref="DM215:DN215" si="933">SUM(DM206:DM214)</f>
        <v>15675168</v>
      </c>
      <c r="DN215" s="295">
        <f t="shared" si="933"/>
        <v>-30971985</v>
      </c>
      <c r="DO215" s="295">
        <f t="shared" ref="DO215:DP215" si="934">SUM(DO206:DO214)</f>
        <v>-25978869</v>
      </c>
      <c r="DP215" s="295">
        <f t="shared" si="934"/>
        <v>202841916</v>
      </c>
      <c r="DQ215" s="295">
        <f t="shared" ref="DQ215" si="935">SUM(DQ206:DQ214)</f>
        <v>-11223036</v>
      </c>
      <c r="DR215" s="295">
        <f t="shared" ref="DR215:DS215" si="936">SUM(DR206:DR214)</f>
        <v>-12435585</v>
      </c>
      <c r="DS215" s="295">
        <f t="shared" si="936"/>
        <v>10842646</v>
      </c>
      <c r="DT215" s="295">
        <f t="shared" ref="DT215" si="937">SUM(DT206:DT214)</f>
        <v>50259304</v>
      </c>
      <c r="DU215" s="295">
        <f t="shared" ref="DU215:DV215" si="938">SUM(DU206:DU214)</f>
        <v>42113523</v>
      </c>
      <c r="DV215" s="295">
        <f t="shared" si="938"/>
        <v>68841299</v>
      </c>
      <c r="DW215" s="295">
        <f t="shared" ref="DW215" si="939">SUM(DW206:DW214)</f>
        <v>60269567</v>
      </c>
      <c r="DX215" s="295">
        <f t="shared" ref="DX215:DY215" si="940">SUM(DX206:DX214)</f>
        <v>14463020</v>
      </c>
      <c r="DY215" s="295">
        <f t="shared" si="940"/>
        <v>18491857</v>
      </c>
      <c r="DZ215" s="326"/>
      <c r="EA215" s="249">
        <f>EA206+EA209+EA212+EA213+EA214</f>
        <v>230047679</v>
      </c>
    </row>
    <row r="216" spans="1:131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02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4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325"/>
      <c r="EA216" s="87"/>
    </row>
    <row r="217" spans="1:131" s="56" customFormat="1" x14ac:dyDescent="0.25">
      <c r="A217" s="143"/>
      <c r="B217" s="57" t="s">
        <v>141</v>
      </c>
      <c r="C217" s="108"/>
      <c r="D217" s="166">
        <f t="shared" ref="D217:Y217" si="941">(C98+C206+D130-D98-D206)/(C98+C206+D130-D206)</f>
        <v>0.50833385930004771</v>
      </c>
      <c r="E217" s="167">
        <f t="shared" si="941"/>
        <v>0.48844564303899474</v>
      </c>
      <c r="F217" s="167">
        <f t="shared" si="941"/>
        <v>0.47172473383620184</v>
      </c>
      <c r="G217" s="167">
        <f t="shared" si="941"/>
        <v>0.51905484024697013</v>
      </c>
      <c r="H217" s="168">
        <f t="shared" si="941"/>
        <v>0.54236372819462586</v>
      </c>
      <c r="I217" s="167">
        <f t="shared" si="941"/>
        <v>0.52378974332454564</v>
      </c>
      <c r="J217" s="168">
        <f t="shared" si="941"/>
        <v>0.50431756682942308</v>
      </c>
      <c r="K217" s="167">
        <f t="shared" si="941"/>
        <v>0.42353220876551917</v>
      </c>
      <c r="L217" s="169">
        <f t="shared" si="941"/>
        <v>0.47197772241997021</v>
      </c>
      <c r="M217" s="168">
        <f t="shared" si="941"/>
        <v>0.52798482272454106</v>
      </c>
      <c r="N217" s="168">
        <f t="shared" si="941"/>
        <v>0.48255149920616758</v>
      </c>
      <c r="O217" s="168">
        <f t="shared" si="941"/>
        <v>0.46277878057248784</v>
      </c>
      <c r="P217" s="168">
        <f t="shared" si="941"/>
        <v>0.44683091305740175</v>
      </c>
      <c r="Q217" s="168">
        <f t="shared" si="941"/>
        <v>0.41958139580149129</v>
      </c>
      <c r="R217" s="168">
        <f t="shared" si="941"/>
        <v>0.41099957193116304</v>
      </c>
      <c r="S217" s="168">
        <f t="shared" si="941"/>
        <v>0.45010647658336489</v>
      </c>
      <c r="T217" s="168">
        <f t="shared" si="941"/>
        <v>0.47179039678237877</v>
      </c>
      <c r="U217" s="168">
        <f t="shared" si="941"/>
        <v>0.44183112916040673</v>
      </c>
      <c r="V217" s="168">
        <f t="shared" si="941"/>
        <v>0.37241314028959871</v>
      </c>
      <c r="W217" s="168">
        <f t="shared" si="941"/>
        <v>0.40823309520465401</v>
      </c>
      <c r="X217" s="169">
        <f t="shared" si="941"/>
        <v>0.37335596732146065</v>
      </c>
      <c r="Y217" s="168">
        <f t="shared" si="941"/>
        <v>0.38800719427594715</v>
      </c>
      <c r="Z217" s="168">
        <v>0.38711047596755832</v>
      </c>
      <c r="AA217" s="168">
        <f t="shared" ref="AA217:AE219" si="942">(Z98+Z206+AA130-AA98-AA206)/(Z98+Z206+AA130-AA206)</f>
        <v>0.43288665155272704</v>
      </c>
      <c r="AB217" s="168">
        <f t="shared" si="942"/>
        <v>0.34501627213560582</v>
      </c>
      <c r="AC217" s="168">
        <f t="shared" si="942"/>
        <v>0.36042310089458979</v>
      </c>
      <c r="AD217" s="168">
        <f t="shared" si="942"/>
        <v>0.37303430646889024</v>
      </c>
      <c r="AE217" s="168">
        <f t="shared" si="942"/>
        <v>0.42294102796806937</v>
      </c>
      <c r="AF217" s="168">
        <f t="shared" ref="AF217:BO217" si="943">(AE98+AE206+AF130-AF98-AF206)/(AE98+AE206+AF130-AF206)</f>
        <v>0.4587465675574352</v>
      </c>
      <c r="AG217" s="168">
        <f t="shared" si="943"/>
        <v>0.44867578072727055</v>
      </c>
      <c r="AH217" s="168">
        <f t="shared" si="943"/>
        <v>0.43422824466082177</v>
      </c>
      <c r="AI217" s="168">
        <f t="shared" si="943"/>
        <v>0.35721990978955126</v>
      </c>
      <c r="AJ217" s="168">
        <f t="shared" si="943"/>
        <v>0.42645159487165507</v>
      </c>
      <c r="AK217" s="168">
        <f t="shared" si="943"/>
        <v>0.42615789145143851</v>
      </c>
      <c r="AL217" s="168">
        <f t="shared" si="943"/>
        <v>0.43768798515766782</v>
      </c>
      <c r="AM217" s="168">
        <f t="shared" si="943"/>
        <v>0.46552543130867435</v>
      </c>
      <c r="AN217" s="168">
        <f t="shared" si="943"/>
        <v>0.43269733505078101</v>
      </c>
      <c r="AO217" s="168">
        <f t="shared" si="943"/>
        <v>0.4047015770130622</v>
      </c>
      <c r="AP217" s="168">
        <f t="shared" si="943"/>
        <v>0.43726070319029858</v>
      </c>
      <c r="AQ217" s="168">
        <f t="shared" si="943"/>
        <v>0.43080986837093049</v>
      </c>
      <c r="AR217" s="168">
        <f t="shared" si="943"/>
        <v>0.5271279520606551</v>
      </c>
      <c r="AS217" s="168">
        <f t="shared" si="943"/>
        <v>0.48863546295665117</v>
      </c>
      <c r="AT217" s="168">
        <f t="shared" si="943"/>
        <v>0.47116319583306232</v>
      </c>
      <c r="AU217" s="168">
        <f t="shared" si="943"/>
        <v>3.4104574019889096E-2</v>
      </c>
      <c r="AV217" s="271">
        <f t="shared" si="943"/>
        <v>-0.17155998614902396</v>
      </c>
      <c r="AW217" s="271">
        <f t="shared" si="943"/>
        <v>0.13520780220833784</v>
      </c>
      <c r="AX217" s="271">
        <f t="shared" si="943"/>
        <v>0.46143958517406075</v>
      </c>
      <c r="AY217" s="271">
        <f t="shared" si="943"/>
        <v>0.2459755128463155</v>
      </c>
      <c r="AZ217" s="271">
        <f t="shared" si="943"/>
        <v>0.43081739122619905</v>
      </c>
      <c r="BA217" s="271">
        <f t="shared" si="943"/>
        <v>0.46429538953787197</v>
      </c>
      <c r="BB217" s="271">
        <f t="shared" si="943"/>
        <v>0.43363014473718048</v>
      </c>
      <c r="BC217" s="271">
        <f t="shared" si="943"/>
        <v>0.39864384632764122</v>
      </c>
      <c r="BD217" s="271">
        <f t="shared" si="943"/>
        <v>0.50996323158498857</v>
      </c>
      <c r="BE217" s="271">
        <f t="shared" si="943"/>
        <v>0.4966596584055723</v>
      </c>
      <c r="BF217" s="271">
        <f t="shared" si="943"/>
        <v>0.4248581838038144</v>
      </c>
      <c r="BG217" s="271">
        <f t="shared" si="943"/>
        <v>0.42481493383063001</v>
      </c>
      <c r="BH217" s="418">
        <f t="shared" si="943"/>
        <v>0.44057175814480815</v>
      </c>
      <c r="BI217" s="418">
        <f t="shared" si="943"/>
        <v>0.47879393256598685</v>
      </c>
      <c r="BJ217" s="418">
        <f t="shared" si="943"/>
        <v>0.47991185056965185</v>
      </c>
      <c r="BK217" s="418">
        <f t="shared" si="943"/>
        <v>0.46935056963107152</v>
      </c>
      <c r="BL217" s="418">
        <f t="shared" si="943"/>
        <v>0.47715688359886099</v>
      </c>
      <c r="BM217" s="418">
        <f t="shared" si="943"/>
        <v>0.46766052107854544</v>
      </c>
      <c r="BN217" s="418">
        <f t="shared" si="943"/>
        <v>0.43606823812239215</v>
      </c>
      <c r="BO217" s="418">
        <f t="shared" si="943"/>
        <v>0.52534565502160402</v>
      </c>
      <c r="BP217" s="418">
        <f>(BO98+BO206+BP130-BP98-BP206)/(BO98+BO206+BP130-BP206)</f>
        <v>0.5214809739045595</v>
      </c>
      <c r="BQ217" s="418">
        <f>(BP98+BP206+BQ130-BQ98-BQ206)/(BP98+BP206+BQ130-BQ206)</f>
        <v>0.50599873090892244</v>
      </c>
      <c r="BR217" s="418">
        <f>(BQ98+BQ206+BR130-BR98-BR206)/(BQ98+BQ206+BR130-BR206)</f>
        <v>0.4855209839984716</v>
      </c>
      <c r="BS217" s="418">
        <f>(BR98+BR206+BS130-BS98-BS206)/(BR98+BR206+BS130-BS206)</f>
        <v>0.41637842033442168</v>
      </c>
      <c r="BT217" s="271"/>
      <c r="BU217" s="108"/>
      <c r="BV217" s="168">
        <f t="shared" ref="BV217:CQ217" si="944">P217-D217</f>
        <v>-6.1502946242645962E-2</v>
      </c>
      <c r="BW217" s="168">
        <f t="shared" si="944"/>
        <v>-6.8864247237503451E-2</v>
      </c>
      <c r="BX217" s="168">
        <f t="shared" si="944"/>
        <v>-6.0725161905038794E-2</v>
      </c>
      <c r="BY217" s="168">
        <f t="shared" si="944"/>
        <v>-6.8948363663605239E-2</v>
      </c>
      <c r="BZ217" s="168">
        <f t="shared" si="944"/>
        <v>-7.0573331412247087E-2</v>
      </c>
      <c r="CA217" s="168">
        <f t="shared" si="944"/>
        <v>-8.195861416413891E-2</v>
      </c>
      <c r="CB217" s="168">
        <f t="shared" si="944"/>
        <v>-0.13190442653982437</v>
      </c>
      <c r="CC217" s="168">
        <f t="shared" si="944"/>
        <v>-1.5299113560865163E-2</v>
      </c>
      <c r="CD217" s="168">
        <f t="shared" si="944"/>
        <v>-9.8621755098509567E-2</v>
      </c>
      <c r="CE217" s="168">
        <f t="shared" si="944"/>
        <v>-0.1399776284485939</v>
      </c>
      <c r="CF217" s="168">
        <f t="shared" si="944"/>
        <v>-9.5441023238609257E-2</v>
      </c>
      <c r="CG217" s="168">
        <f t="shared" si="944"/>
        <v>-2.9892129019760794E-2</v>
      </c>
      <c r="CH217" s="168">
        <f t="shared" si="944"/>
        <v>-0.10181464092179593</v>
      </c>
      <c r="CI217" s="168">
        <f t="shared" si="944"/>
        <v>-5.9158294906901498E-2</v>
      </c>
      <c r="CJ217" s="168">
        <f t="shared" si="944"/>
        <v>-3.7965265462272801E-2</v>
      </c>
      <c r="CK217" s="168">
        <f t="shared" si="944"/>
        <v>-2.7165448615295518E-2</v>
      </c>
      <c r="CL217" s="168">
        <f t="shared" si="944"/>
        <v>-1.3043829224943571E-2</v>
      </c>
      <c r="CM217" s="271">
        <f t="shared" si="944"/>
        <v>6.844651566863813E-3</v>
      </c>
      <c r="CN217" s="271">
        <f t="shared" si="944"/>
        <v>6.1815104371223062E-2</v>
      </c>
      <c r="CO217" s="271">
        <f t="shared" si="944"/>
        <v>-5.1013185415102746E-2</v>
      </c>
      <c r="CP217" s="271">
        <f t="shared" si="944"/>
        <v>5.3095627550194424E-2</v>
      </c>
      <c r="CQ217" s="298">
        <f t="shared" si="944"/>
        <v>3.8150697175491355E-2</v>
      </c>
      <c r="CR217" s="298">
        <f t="shared" ref="CR217:DY217" si="945">AL217-Z217</f>
        <v>5.0577509190109504E-2</v>
      </c>
      <c r="CS217" s="298">
        <f t="shared" si="945"/>
        <v>3.2638779755947311E-2</v>
      </c>
      <c r="CT217" s="298">
        <f t="shared" si="945"/>
        <v>8.768106291517519E-2</v>
      </c>
      <c r="CU217" s="298">
        <f t="shared" si="945"/>
        <v>4.427847611847241E-2</v>
      </c>
      <c r="CV217" s="298">
        <f t="shared" si="945"/>
        <v>6.4226396721408341E-2</v>
      </c>
      <c r="CW217" s="298">
        <f t="shared" si="945"/>
        <v>7.8688404028611214E-3</v>
      </c>
      <c r="CX217" s="298">
        <f t="shared" si="945"/>
        <v>6.83813845032199E-2</v>
      </c>
      <c r="CY217" s="298">
        <f t="shared" si="945"/>
        <v>3.9959682229380622E-2</v>
      </c>
      <c r="CZ217" s="298">
        <f t="shared" si="945"/>
        <v>3.6934951172240549E-2</v>
      </c>
      <c r="DA217" s="298">
        <f t="shared" si="945"/>
        <v>-0.32311533576966217</v>
      </c>
      <c r="DB217" s="298">
        <f t="shared" si="945"/>
        <v>-0.59801158102067897</v>
      </c>
      <c r="DC217" s="298">
        <f t="shared" si="945"/>
        <v>-0.29095008924310067</v>
      </c>
      <c r="DD217" s="298">
        <f t="shared" si="945"/>
        <v>2.3751600016392926E-2</v>
      </c>
      <c r="DE217" s="298">
        <f t="shared" si="945"/>
        <v>-0.21954991846235886</v>
      </c>
      <c r="DF217" s="298">
        <f t="shared" si="945"/>
        <v>-1.8799438245819533E-3</v>
      </c>
      <c r="DG217" s="298">
        <f t="shared" si="945"/>
        <v>5.9593812524809775E-2</v>
      </c>
      <c r="DH217" s="298">
        <f t="shared" si="945"/>
        <v>-3.6305584531181045E-3</v>
      </c>
      <c r="DI217" s="298">
        <f t="shared" si="945"/>
        <v>-3.2166022043289277E-2</v>
      </c>
      <c r="DJ217" s="298">
        <f t="shared" si="945"/>
        <v>-1.7164720475666528E-2</v>
      </c>
      <c r="DK217" s="298">
        <f t="shared" si="945"/>
        <v>8.0241954489211342E-3</v>
      </c>
      <c r="DL217" s="298">
        <f t="shared" si="945"/>
        <v>-4.6305012029247916E-2</v>
      </c>
      <c r="DM217" s="298">
        <f t="shared" si="945"/>
        <v>0.39071035981074093</v>
      </c>
      <c r="DN217" s="298">
        <f t="shared" si="945"/>
        <v>0.6121317442938321</v>
      </c>
      <c r="DO217" s="298">
        <f t="shared" si="945"/>
        <v>0.34358613035764901</v>
      </c>
      <c r="DP217" s="298">
        <f t="shared" si="945"/>
        <v>1.8472265395591103E-2</v>
      </c>
      <c r="DQ217" s="298">
        <f t="shared" si="945"/>
        <v>0.22337505678475603</v>
      </c>
      <c r="DR217" s="298">
        <f t="shared" si="945"/>
        <v>4.6339492372661939E-2</v>
      </c>
      <c r="DS217" s="298">
        <f t="shared" si="945"/>
        <v>3.3651315406734716E-3</v>
      </c>
      <c r="DT217" s="298">
        <f t="shared" si="945"/>
        <v>2.4380933852116704E-3</v>
      </c>
      <c r="DU217" s="298">
        <f t="shared" si="945"/>
        <v>0.1267018086939628</v>
      </c>
      <c r="DV217" s="298">
        <f t="shared" si="945"/>
        <v>1.1517742319570923E-2</v>
      </c>
      <c r="DW217" s="298">
        <f t="shared" si="945"/>
        <v>9.3390725033501432E-3</v>
      </c>
      <c r="DX217" s="298">
        <f t="shared" si="945"/>
        <v>6.0662800194657196E-2</v>
      </c>
      <c r="DY217" s="298">
        <f t="shared" si="945"/>
        <v>-8.436513496208331E-3</v>
      </c>
      <c r="DZ217" s="325"/>
      <c r="EA217" s="61"/>
    </row>
    <row r="218" spans="1:131" s="56" customFormat="1" x14ac:dyDescent="0.2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942"/>
        <v>0.41321322680487421</v>
      </c>
      <c r="AB218" s="235">
        <f t="shared" si="942"/>
        <v>0.36571647823673636</v>
      </c>
      <c r="AC218" s="235">
        <f t="shared" si="942"/>
        <v>0.37321196213782776</v>
      </c>
      <c r="AD218" s="235">
        <f t="shared" si="942"/>
        <v>0.39940799516366454</v>
      </c>
      <c r="AE218" s="235">
        <f t="shared" si="942"/>
        <v>0.4388562551789803</v>
      </c>
      <c r="AF218" s="235">
        <f t="shared" ref="AF218:BS218" si="946">(AE99+AE207+AF131-AF99-AF207)/(AE99+AE207+AF131-AF207)</f>
        <v>0.47558904975920779</v>
      </c>
      <c r="AG218" s="235">
        <f t="shared" si="946"/>
        <v>0.44933227130208703</v>
      </c>
      <c r="AH218" s="235">
        <f t="shared" si="946"/>
        <v>0.44911884543198999</v>
      </c>
      <c r="AI218" s="235">
        <f t="shared" si="946"/>
        <v>0.38624062614141247</v>
      </c>
      <c r="AJ218" s="235">
        <f t="shared" si="946"/>
        <v>0.44680520164292958</v>
      </c>
      <c r="AK218" s="235">
        <f t="shared" si="946"/>
        <v>0.45788764413677036</v>
      </c>
      <c r="AL218" s="235">
        <f t="shared" si="946"/>
        <v>0.46389881387224885</v>
      </c>
      <c r="AM218" s="235">
        <f t="shared" si="946"/>
        <v>0.49133920884582843</v>
      </c>
      <c r="AN218" s="235">
        <f t="shared" si="946"/>
        <v>0.44118559308696587</v>
      </c>
      <c r="AO218" s="235">
        <f t="shared" si="946"/>
        <v>0.43760023622701671</v>
      </c>
      <c r="AP218" s="235">
        <f t="shared" si="946"/>
        <v>0.44736195267197049</v>
      </c>
      <c r="AQ218" s="235">
        <f t="shared" si="946"/>
        <v>0.44054140733535385</v>
      </c>
      <c r="AR218" s="235">
        <f t="shared" si="946"/>
        <v>0.53681078009981387</v>
      </c>
      <c r="AS218" s="235">
        <f t="shared" si="946"/>
        <v>0.48799882776485387</v>
      </c>
      <c r="AT218" s="235">
        <f t="shared" si="946"/>
        <v>0.49797185781431852</v>
      </c>
      <c r="AU218" s="235">
        <f t="shared" si="946"/>
        <v>-5.5344057571934425E-2</v>
      </c>
      <c r="AV218" s="366">
        <f t="shared" si="946"/>
        <v>-0.14495442817712337</v>
      </c>
      <c r="AW218" s="366">
        <f t="shared" si="946"/>
        <v>0.17243278591729935</v>
      </c>
      <c r="AX218" s="366">
        <f t="shared" si="946"/>
        <v>0.16526042265151952</v>
      </c>
      <c r="AY218" s="366">
        <f t="shared" si="946"/>
        <v>0.54109387873865455</v>
      </c>
      <c r="AZ218" s="366">
        <f t="shared" si="946"/>
        <v>0.45835699218938325</v>
      </c>
      <c r="BA218" s="366">
        <f t="shared" si="946"/>
        <v>0.4922349691554021</v>
      </c>
      <c r="BB218" s="366">
        <f t="shared" si="946"/>
        <v>0.41868479044662232</v>
      </c>
      <c r="BC218" s="366">
        <f t="shared" si="946"/>
        <v>0.38230002829066845</v>
      </c>
      <c r="BD218" s="366">
        <f t="shared" si="946"/>
        <v>0.50396719601504469</v>
      </c>
      <c r="BE218" s="366">
        <f t="shared" si="946"/>
        <v>0.4870020427049162</v>
      </c>
      <c r="BF218" s="366">
        <f t="shared" si="946"/>
        <v>0.41569573511389019</v>
      </c>
      <c r="BG218" s="366">
        <f t="shared" si="946"/>
        <v>0.4213752576625201</v>
      </c>
      <c r="BH218" s="419">
        <f t="shared" si="946"/>
        <v>0.44241060001089921</v>
      </c>
      <c r="BI218" s="419">
        <f t="shared" si="946"/>
        <v>0.48711777117118982</v>
      </c>
      <c r="BJ218" s="419">
        <f t="shared" si="946"/>
        <v>0.47319181660936849</v>
      </c>
      <c r="BK218" s="419">
        <f t="shared" si="946"/>
        <v>0.47863698943739963</v>
      </c>
      <c r="BL218" s="419">
        <f t="shared" si="946"/>
        <v>0.48384512959840092</v>
      </c>
      <c r="BM218" s="419">
        <f t="shared" si="946"/>
        <v>0.45037545936854551</v>
      </c>
      <c r="BN218" s="419">
        <f t="shared" si="946"/>
        <v>0.57682935941089875</v>
      </c>
      <c r="BO218" s="419">
        <f t="shared" si="946"/>
        <v>0.5064420143477717</v>
      </c>
      <c r="BP218" s="419">
        <f t="shared" si="946"/>
        <v>0.50698475106360064</v>
      </c>
      <c r="BQ218" s="419">
        <f t="shared" si="946"/>
        <v>0.47858040845992583</v>
      </c>
      <c r="BR218" s="419">
        <f t="shared" si="946"/>
        <v>0.45297958608873379</v>
      </c>
      <c r="BS218" s="419">
        <f t="shared" si="946"/>
        <v>0.40019833038745217</v>
      </c>
      <c r="BT218" s="366"/>
      <c r="BU218" s="10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298"/>
      <c r="CR218" s="298"/>
      <c r="CS218" s="298"/>
      <c r="CT218" s="298"/>
      <c r="CU218" s="298"/>
      <c r="CV218" s="298"/>
      <c r="CW218" s="298"/>
      <c r="CX218" s="298"/>
      <c r="CY218" s="298"/>
      <c r="CZ218" s="298"/>
      <c r="DA218" s="298"/>
      <c r="DB218" s="298"/>
      <c r="DC218" s="298"/>
      <c r="DD218" s="298"/>
      <c r="DE218" s="298"/>
      <c r="DF218" s="298"/>
      <c r="DG218" s="298"/>
      <c r="DH218" s="298"/>
      <c r="DI218" s="298"/>
      <c r="DJ218" s="298"/>
      <c r="DK218" s="298"/>
      <c r="DL218" s="298"/>
      <c r="DM218" s="298"/>
      <c r="DN218" s="298"/>
      <c r="DO218" s="298"/>
      <c r="DP218" s="298"/>
      <c r="DQ218" s="298"/>
      <c r="DR218" s="298"/>
      <c r="DS218" s="298"/>
      <c r="DT218" s="298"/>
      <c r="DU218" s="298"/>
      <c r="DV218" s="298"/>
      <c r="DW218" s="298"/>
      <c r="DX218" s="298"/>
      <c r="DY218" s="298"/>
      <c r="DZ218" s="325"/>
      <c r="EA218" s="229"/>
    </row>
    <row r="219" spans="1:131" s="56" customFormat="1" x14ac:dyDescent="0.2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942"/>
        <v>0.44773014968917096</v>
      </c>
      <c r="AB219" s="235">
        <f t="shared" si="942"/>
        <v>0.32756941970839992</v>
      </c>
      <c r="AC219" s="235">
        <f t="shared" si="942"/>
        <v>0.34982608385957314</v>
      </c>
      <c r="AD219" s="235">
        <f t="shared" si="942"/>
        <v>0.35087174481598937</v>
      </c>
      <c r="AE219" s="235">
        <f t="shared" si="942"/>
        <v>0.41007586928406931</v>
      </c>
      <c r="AF219" s="235">
        <f t="shared" ref="AF219:BS219" si="947">(AE100+AE208+AF132-AF100-AF208)/(AE100+AE208+AF132-AF208)</f>
        <v>0.44479570613053337</v>
      </c>
      <c r="AG219" s="235">
        <f t="shared" si="947"/>
        <v>0.4481456456047605</v>
      </c>
      <c r="AH219" s="235">
        <f t="shared" si="947"/>
        <v>0.42137801911834472</v>
      </c>
      <c r="AI219" s="235">
        <f t="shared" si="947"/>
        <v>0.33191155888702428</v>
      </c>
      <c r="AJ219" s="235">
        <f t="shared" si="947"/>
        <v>0.40895123749103501</v>
      </c>
      <c r="AK219" s="235">
        <f t="shared" si="947"/>
        <v>0.39765489757207501</v>
      </c>
      <c r="AL219" s="235">
        <f t="shared" si="947"/>
        <v>0.41460543449031018</v>
      </c>
      <c r="AM219" s="235">
        <f t="shared" si="947"/>
        <v>0.44253598831281898</v>
      </c>
      <c r="AN219" s="235">
        <f t="shared" si="947"/>
        <v>0.4253295030326455</v>
      </c>
      <c r="AO219" s="235">
        <f t="shared" si="947"/>
        <v>0.37425360279229791</v>
      </c>
      <c r="AP219" s="235">
        <f t="shared" si="947"/>
        <v>0.42842522576062408</v>
      </c>
      <c r="AQ219" s="235">
        <f t="shared" si="947"/>
        <v>0.4222799545411568</v>
      </c>
      <c r="AR219" s="235">
        <f t="shared" si="947"/>
        <v>0.51839899996610928</v>
      </c>
      <c r="AS219" s="235">
        <f t="shared" si="947"/>
        <v>0.48920201472302788</v>
      </c>
      <c r="AT219" s="235">
        <f t="shared" si="947"/>
        <v>0.44510663814942186</v>
      </c>
      <c r="AU219" s="235">
        <f t="shared" si="947"/>
        <v>0.10096770775707324</v>
      </c>
      <c r="AV219" s="366">
        <f t="shared" si="947"/>
        <v>-0.19505032320436674</v>
      </c>
      <c r="AW219" s="366">
        <f t="shared" si="947"/>
        <v>9.8261267470248159E-2</v>
      </c>
      <c r="AX219" s="366">
        <f t="shared" si="947"/>
        <v>0.59464534388972845</v>
      </c>
      <c r="AY219" s="366">
        <f t="shared" si="947"/>
        <v>-0.74071454977137374</v>
      </c>
      <c r="AZ219" s="366">
        <f t="shared" si="947"/>
        <v>0.40396142079999575</v>
      </c>
      <c r="BA219" s="366">
        <f t="shared" si="947"/>
        <v>0.43791146282773979</v>
      </c>
      <c r="BB219" s="366">
        <f t="shared" si="947"/>
        <v>0.44616378831260939</v>
      </c>
      <c r="BC219" s="366">
        <f t="shared" si="947"/>
        <v>0.411952363866538</v>
      </c>
      <c r="BD219" s="366">
        <f t="shared" si="947"/>
        <v>0.51476851220509023</v>
      </c>
      <c r="BE219" s="366">
        <f t="shared" si="947"/>
        <v>0.50415709224391969</v>
      </c>
      <c r="BF219" s="366">
        <f t="shared" si="947"/>
        <v>0.43201180697988018</v>
      </c>
      <c r="BG219" s="366">
        <f t="shared" si="947"/>
        <v>0.42752181280710511</v>
      </c>
      <c r="BH219" s="419">
        <f t="shared" si="947"/>
        <v>0.43911380631837144</v>
      </c>
      <c r="BI219" s="419">
        <f t="shared" si="947"/>
        <v>0.47213004733153202</v>
      </c>
      <c r="BJ219" s="419">
        <f t="shared" si="947"/>
        <v>0.48503748899430837</v>
      </c>
      <c r="BK219" s="419">
        <f t="shared" si="947"/>
        <v>0.46209683088113396</v>
      </c>
      <c r="BL219" s="419">
        <f t="shared" si="947"/>
        <v>0.47212768789437753</v>
      </c>
      <c r="BM219" s="419">
        <f t="shared" si="947"/>
        <v>0.48081243888071712</v>
      </c>
      <c r="BN219" s="419">
        <f t="shared" si="947"/>
        <v>0.32921930370491259</v>
      </c>
      <c r="BO219" s="419">
        <f t="shared" si="947"/>
        <v>0.5342686095547029</v>
      </c>
      <c r="BP219" s="419">
        <f t="shared" si="947"/>
        <v>0.52882296543319773</v>
      </c>
      <c r="BQ219" s="419">
        <f t="shared" si="947"/>
        <v>0.52033831417082743</v>
      </c>
      <c r="BR219" s="419">
        <f t="shared" si="947"/>
        <v>0.50337196334189249</v>
      </c>
      <c r="BS219" s="419">
        <f t="shared" si="947"/>
        <v>0.42571465797240698</v>
      </c>
      <c r="BT219" s="366"/>
      <c r="BU219" s="10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298"/>
      <c r="CR219" s="298"/>
      <c r="CS219" s="298"/>
      <c r="CT219" s="298"/>
      <c r="CU219" s="298"/>
      <c r="CV219" s="298"/>
      <c r="CW219" s="298"/>
      <c r="CX219" s="298"/>
      <c r="CY219" s="298"/>
      <c r="CZ219" s="298"/>
      <c r="DA219" s="298"/>
      <c r="DB219" s="298"/>
      <c r="DC219" s="298"/>
      <c r="DD219" s="298"/>
      <c r="DE219" s="298"/>
      <c r="DF219" s="298"/>
      <c r="DG219" s="298"/>
      <c r="DH219" s="298"/>
      <c r="DI219" s="298"/>
      <c r="DJ219" s="298"/>
      <c r="DK219" s="298"/>
      <c r="DL219" s="298"/>
      <c r="DM219" s="298"/>
      <c r="DN219" s="298"/>
      <c r="DO219" s="298"/>
      <c r="DP219" s="298"/>
      <c r="DQ219" s="298"/>
      <c r="DR219" s="298"/>
      <c r="DS219" s="298"/>
      <c r="DT219" s="298"/>
      <c r="DU219" s="298"/>
      <c r="DV219" s="298"/>
      <c r="DW219" s="298"/>
      <c r="DX219" s="298"/>
      <c r="DY219" s="298"/>
      <c r="DZ219" s="325"/>
      <c r="EA219" s="229"/>
    </row>
    <row r="220" spans="1:131" s="56" customFormat="1" x14ac:dyDescent="0.25">
      <c r="A220" s="143"/>
      <c r="B220" s="57" t="s">
        <v>144</v>
      </c>
      <c r="C220" s="108"/>
      <c r="D220" s="167">
        <f t="shared" ref="D220:BS220" si="948">(C101+C209+D133-D101-D209)/(C101+C209+D133-D209)</f>
        <v>0.16964694494341612</v>
      </c>
      <c r="E220" s="167">
        <f t="shared" si="948"/>
        <v>0.15796110330007282</v>
      </c>
      <c r="F220" s="167">
        <f t="shared" si="948"/>
        <v>0.14863344575139331</v>
      </c>
      <c r="G220" s="167">
        <f t="shared" si="948"/>
        <v>0.15234430332129478</v>
      </c>
      <c r="H220" s="168">
        <f t="shared" si="948"/>
        <v>0.15809233715907064</v>
      </c>
      <c r="I220" s="167">
        <f t="shared" si="948"/>
        <v>0.15612602165117517</v>
      </c>
      <c r="J220" s="168">
        <f t="shared" si="948"/>
        <v>0.16024806450659043</v>
      </c>
      <c r="K220" s="167">
        <f t="shared" si="948"/>
        <v>0.11720664528128168</v>
      </c>
      <c r="L220" s="169">
        <f t="shared" si="948"/>
        <v>0.13259983328284422</v>
      </c>
      <c r="M220" s="168">
        <f t="shared" si="948"/>
        <v>0.15336864960550226</v>
      </c>
      <c r="N220" s="168">
        <f t="shared" si="948"/>
        <v>0.13550663080192921</v>
      </c>
      <c r="O220" s="168">
        <f t="shared" si="948"/>
        <v>0.13798706347785211</v>
      </c>
      <c r="P220" s="168">
        <f t="shared" si="948"/>
        <v>6.6743845583029413E-2</v>
      </c>
      <c r="Q220" s="168">
        <f t="shared" si="948"/>
        <v>0.14649002688010945</v>
      </c>
      <c r="R220" s="168">
        <f t="shared" si="948"/>
        <v>0.13414503084739013</v>
      </c>
      <c r="S220" s="168">
        <f t="shared" si="948"/>
        <v>6.9719029863303403E-2</v>
      </c>
      <c r="T220" s="168">
        <f t="shared" si="948"/>
        <v>0.14542189940273351</v>
      </c>
      <c r="U220" s="168">
        <f t="shared" si="948"/>
        <v>0.14760441353409698</v>
      </c>
      <c r="V220" s="168">
        <f t="shared" si="948"/>
        <v>0.16097462372325697</v>
      </c>
      <c r="W220" s="168">
        <f t="shared" si="948"/>
        <v>5.4606202917977804E-2</v>
      </c>
      <c r="X220" s="169">
        <f t="shared" si="948"/>
        <v>7.3181428548666105E-2</v>
      </c>
      <c r="Y220" s="168">
        <f t="shared" si="948"/>
        <v>0.11988544995235161</v>
      </c>
      <c r="Z220" s="168">
        <v>6.6743472167424073E-2</v>
      </c>
      <c r="AA220" s="168">
        <f t="shared" si="948"/>
        <v>0.1122707310076218</v>
      </c>
      <c r="AB220" s="168">
        <f t="shared" si="948"/>
        <v>0.14187600142281931</v>
      </c>
      <c r="AC220" s="168">
        <f t="shared" si="948"/>
        <v>9.6407514976080286E-2</v>
      </c>
      <c r="AD220" s="168">
        <f t="shared" si="948"/>
        <v>0.10837138367992097</v>
      </c>
      <c r="AE220" s="168">
        <f t="shared" si="948"/>
        <v>9.5073808587442632E-2</v>
      </c>
      <c r="AF220" s="168">
        <f t="shared" si="948"/>
        <v>0.11779063355032048</v>
      </c>
      <c r="AG220" s="168">
        <f t="shared" si="948"/>
        <v>0.14421198230435026</v>
      </c>
      <c r="AH220" s="168">
        <f t="shared" si="948"/>
        <v>0.16847673528869886</v>
      </c>
      <c r="AI220" s="168">
        <f t="shared" si="948"/>
        <v>0.22296991069704664</v>
      </c>
      <c r="AJ220" s="168">
        <f t="shared" si="948"/>
        <v>-4.0729044421587951E-2</v>
      </c>
      <c r="AK220" s="168">
        <f t="shared" si="948"/>
        <v>0.14664566447667199</v>
      </c>
      <c r="AL220" s="168">
        <f t="shared" si="948"/>
        <v>0.13010566371903393</v>
      </c>
      <c r="AM220" s="168">
        <f t="shared" si="948"/>
        <v>0.11585227936029487</v>
      </c>
      <c r="AN220" s="168">
        <f t="shared" si="948"/>
        <v>3.9451423164717982E-2</v>
      </c>
      <c r="AO220" s="168">
        <f t="shared" si="948"/>
        <v>9.9150763679836704E-2</v>
      </c>
      <c r="AP220" s="168">
        <f t="shared" si="948"/>
        <v>0.14627984534447902</v>
      </c>
      <c r="AQ220" s="168">
        <f t="shared" si="948"/>
        <v>0.15524237490167189</v>
      </c>
      <c r="AR220" s="168">
        <f t="shared" si="948"/>
        <v>0.17793903677341874</v>
      </c>
      <c r="AS220" s="168">
        <f t="shared" si="948"/>
        <v>0.11710722144129529</v>
      </c>
      <c r="AT220" s="168">
        <f t="shared" si="948"/>
        <v>0.14203111091406409</v>
      </c>
      <c r="AU220" s="168">
        <f t="shared" si="948"/>
        <v>1.4991389098019928E-2</v>
      </c>
      <c r="AV220" s="271">
        <f t="shared" si="948"/>
        <v>3.788102191471316E-2</v>
      </c>
      <c r="AW220" s="271">
        <f t="shared" si="948"/>
        <v>-0.1550644285102499</v>
      </c>
      <c r="AX220" s="271">
        <f t="shared" si="948"/>
        <v>0.1506189789506979</v>
      </c>
      <c r="AY220" s="271">
        <f t="shared" si="948"/>
        <v>6.2092485698892839E-3</v>
      </c>
      <c r="AZ220" s="271">
        <f t="shared" si="948"/>
        <v>0.15698587866211891</v>
      </c>
      <c r="BA220" s="271">
        <f t="shared" si="948"/>
        <v>0.10809700825571016</v>
      </c>
      <c r="BB220" s="271">
        <f t="shared" si="948"/>
        <v>0.14456851935272347</v>
      </c>
      <c r="BC220" s="271">
        <f t="shared" si="948"/>
        <v>0.11498646230481893</v>
      </c>
      <c r="BD220" s="271">
        <f t="shared" si="948"/>
        <v>0.19020553985451513</v>
      </c>
      <c r="BE220" s="271">
        <f t="shared" si="948"/>
        <v>0.13705892505166051</v>
      </c>
      <c r="BF220" s="271">
        <f t="shared" si="948"/>
        <v>0.11748854045710787</v>
      </c>
      <c r="BG220" s="271">
        <f t="shared" si="948"/>
        <v>0.1323563596005036</v>
      </c>
      <c r="BH220" s="418">
        <f t="shared" si="948"/>
        <v>0.11973092172333247</v>
      </c>
      <c r="BI220" s="418">
        <f t="shared" si="948"/>
        <v>0.19194763393048792</v>
      </c>
      <c r="BJ220" s="418">
        <f t="shared" si="948"/>
        <v>8.7821683695484529E-2</v>
      </c>
      <c r="BK220" s="418">
        <f t="shared" si="948"/>
        <v>0.12549968949732337</v>
      </c>
      <c r="BL220" s="418">
        <f t="shared" si="948"/>
        <v>0.15865166728850535</v>
      </c>
      <c r="BM220" s="418">
        <f t="shared" si="948"/>
        <v>0.10192574404644995</v>
      </c>
      <c r="BN220" s="418">
        <f t="shared" si="948"/>
        <v>0.13300060632831368</v>
      </c>
      <c r="BO220" s="418">
        <f t="shared" si="948"/>
        <v>0.1721396196316938</v>
      </c>
      <c r="BP220" s="418">
        <f t="shared" si="948"/>
        <v>0.16766523879891437</v>
      </c>
      <c r="BQ220" s="418">
        <f t="shared" si="948"/>
        <v>0.14765974450165498</v>
      </c>
      <c r="BR220" s="418">
        <f t="shared" si="948"/>
        <v>0.15483734054253631</v>
      </c>
      <c r="BS220" s="418">
        <f t="shared" si="948"/>
        <v>0.11219800152917533</v>
      </c>
      <c r="BT220" s="271"/>
      <c r="BU220" s="108"/>
      <c r="BV220" s="168">
        <f t="shared" ref="BV220:CQ220" si="949">P220-D220</f>
        <v>-0.1029030993603867</v>
      </c>
      <c r="BW220" s="168">
        <f t="shared" si="949"/>
        <v>-1.1471076419963366E-2</v>
      </c>
      <c r="BX220" s="168">
        <f t="shared" si="949"/>
        <v>-1.4488414904003183E-2</v>
      </c>
      <c r="BY220" s="168">
        <f t="shared" si="949"/>
        <v>-8.262527345799138E-2</v>
      </c>
      <c r="BZ220" s="168">
        <f t="shared" si="949"/>
        <v>-1.2670437756337138E-2</v>
      </c>
      <c r="CA220" s="168">
        <f t="shared" si="949"/>
        <v>-8.5216081170781943E-3</v>
      </c>
      <c r="CB220" s="168">
        <f t="shared" si="949"/>
        <v>7.2655921666653356E-4</v>
      </c>
      <c r="CC220" s="168">
        <f t="shared" si="949"/>
        <v>-6.2600442363303865E-2</v>
      </c>
      <c r="CD220" s="168">
        <f t="shared" si="949"/>
        <v>-5.9418404734178115E-2</v>
      </c>
      <c r="CE220" s="168">
        <f t="shared" si="949"/>
        <v>-3.348319965315065E-2</v>
      </c>
      <c r="CF220" s="168">
        <f t="shared" si="949"/>
        <v>-6.8763158634505134E-2</v>
      </c>
      <c r="CG220" s="168">
        <f t="shared" si="949"/>
        <v>-2.5716332470230308E-2</v>
      </c>
      <c r="CH220" s="168">
        <f t="shared" si="949"/>
        <v>7.5132155839789896E-2</v>
      </c>
      <c r="CI220" s="168">
        <f t="shared" si="949"/>
        <v>-5.0082511904029167E-2</v>
      </c>
      <c r="CJ220" s="168">
        <f t="shared" si="949"/>
        <v>-2.577364716746916E-2</v>
      </c>
      <c r="CK220" s="168">
        <f t="shared" si="949"/>
        <v>2.5354778724139229E-2</v>
      </c>
      <c r="CL220" s="168">
        <f t="shared" si="949"/>
        <v>-2.7631265852413031E-2</v>
      </c>
      <c r="CM220" s="271">
        <f t="shared" si="949"/>
        <v>-3.392431229746723E-3</v>
      </c>
      <c r="CN220" s="271">
        <f t="shared" si="949"/>
        <v>7.5021115654418935E-3</v>
      </c>
      <c r="CO220" s="271">
        <f t="shared" si="949"/>
        <v>0.16836370777906884</v>
      </c>
      <c r="CP220" s="271">
        <f t="shared" si="949"/>
        <v>-0.11391047297025406</v>
      </c>
      <c r="CQ220" s="298">
        <f t="shared" si="949"/>
        <v>2.6760214524320383E-2</v>
      </c>
      <c r="CR220" s="298">
        <f t="shared" ref="CR220:DY220" si="950">AL220-Z220</f>
        <v>6.3362191551609853E-2</v>
      </c>
      <c r="CS220" s="298">
        <f t="shared" si="950"/>
        <v>3.5815483526730613E-3</v>
      </c>
      <c r="CT220" s="298">
        <f t="shared" si="950"/>
        <v>-0.10242457825810133</v>
      </c>
      <c r="CU220" s="298">
        <f t="shared" si="950"/>
        <v>2.7432487037564179E-3</v>
      </c>
      <c r="CV220" s="298">
        <f t="shared" si="950"/>
        <v>3.7908461664558052E-2</v>
      </c>
      <c r="CW220" s="298">
        <f t="shared" si="950"/>
        <v>6.016856631422926E-2</v>
      </c>
      <c r="CX220" s="298">
        <f t="shared" si="950"/>
        <v>6.0148403223098265E-2</v>
      </c>
      <c r="CY220" s="298">
        <f t="shared" si="950"/>
        <v>-2.7104760863054966E-2</v>
      </c>
      <c r="CZ220" s="298">
        <f t="shared" si="950"/>
        <v>-2.6445624374634769E-2</v>
      </c>
      <c r="DA220" s="298">
        <f t="shared" si="950"/>
        <v>-0.20797852159902672</v>
      </c>
      <c r="DB220" s="298">
        <f t="shared" si="950"/>
        <v>7.8610066336301104E-2</v>
      </c>
      <c r="DC220" s="298">
        <f t="shared" si="950"/>
        <v>-0.30171009298692186</v>
      </c>
      <c r="DD220" s="298">
        <f t="shared" si="950"/>
        <v>2.051331523166397E-2</v>
      </c>
      <c r="DE220" s="298">
        <f t="shared" si="950"/>
        <v>-0.10964303079040558</v>
      </c>
      <c r="DF220" s="298">
        <f t="shared" si="950"/>
        <v>0.11753445549740094</v>
      </c>
      <c r="DG220" s="298">
        <f t="shared" si="950"/>
        <v>8.9462445758734521E-3</v>
      </c>
      <c r="DH220" s="298">
        <f t="shared" si="950"/>
        <v>-1.7113259917555523E-3</v>
      </c>
      <c r="DI220" s="298">
        <f t="shared" si="950"/>
        <v>-4.0255912596852961E-2</v>
      </c>
      <c r="DJ220" s="298">
        <f t="shared" si="950"/>
        <v>1.2266503081096392E-2</v>
      </c>
      <c r="DK220" s="298">
        <f t="shared" si="950"/>
        <v>1.9951703610365218E-2</v>
      </c>
      <c r="DL220" s="298">
        <f t="shared" si="950"/>
        <v>-2.4542570456956223E-2</v>
      </c>
      <c r="DM220" s="298">
        <f t="shared" si="950"/>
        <v>0.11736497050248366</v>
      </c>
      <c r="DN220" s="298">
        <f t="shared" si="950"/>
        <v>8.1849899808619314E-2</v>
      </c>
      <c r="DO220" s="298">
        <f t="shared" si="950"/>
        <v>0.34701206244073779</v>
      </c>
      <c r="DP220" s="298">
        <f t="shared" si="950"/>
        <v>-6.2797295255213367E-2</v>
      </c>
      <c r="DQ220" s="298">
        <f t="shared" si="950"/>
        <v>0.11929044092743409</v>
      </c>
      <c r="DR220" s="298">
        <f t="shared" si="950"/>
        <v>1.6657886263864441E-3</v>
      </c>
      <c r="DS220" s="298">
        <f t="shared" si="950"/>
        <v>-6.1712642092602021E-3</v>
      </c>
      <c r="DT220" s="298">
        <f t="shared" si="950"/>
        <v>-1.1567913024409793E-2</v>
      </c>
      <c r="DU220" s="298">
        <f t="shared" si="950"/>
        <v>5.715315732687487E-2</v>
      </c>
      <c r="DV220" s="298">
        <f t="shared" si="950"/>
        <v>-2.2540301055600759E-2</v>
      </c>
      <c r="DW220" s="298">
        <f t="shared" si="950"/>
        <v>1.060081944999447E-2</v>
      </c>
      <c r="DX220" s="298">
        <f t="shared" si="950"/>
        <v>3.7348800085428444E-2</v>
      </c>
      <c r="DY220" s="298">
        <f t="shared" si="950"/>
        <v>-2.0158358071328264E-2</v>
      </c>
      <c r="DZ220" s="325"/>
      <c r="EA220" s="61"/>
    </row>
    <row r="221" spans="1:131" s="56" customFormat="1" x14ac:dyDescent="0.2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5.379573567328224E-2</v>
      </c>
      <c r="Y221" s="235">
        <f>(X102+X210+Y134-Y102-Y210)/(X102+X210+Y134-Y210)</f>
        <v>0.14659139668786153</v>
      </c>
      <c r="Z221" s="235">
        <v>8.0726561774227351E-2</v>
      </c>
      <c r="AA221" s="235">
        <f t="shared" ref="AA221:AE222" si="951">(Z102+Z210+AA134-AA102-AA210)/(Z102+Z210+AA134-AA210)</f>
        <v>0.11651009264025976</v>
      </c>
      <c r="AB221" s="235">
        <f t="shared" si="951"/>
        <v>0.14867898831041637</v>
      </c>
      <c r="AC221" s="235">
        <f t="shared" si="951"/>
        <v>0.10863140922805734</v>
      </c>
      <c r="AD221" s="235">
        <f t="shared" si="951"/>
        <v>0.11636924756074654</v>
      </c>
      <c r="AE221" s="235">
        <f t="shared" si="951"/>
        <v>0.11965780444383796</v>
      </c>
      <c r="AF221" s="235">
        <f t="shared" ref="AF221:BS221" si="952">(AE102+AE210+AF134-AF102-AF210)/(AE102+AE210+AF134-AF210)</f>
        <v>0.12898935495904335</v>
      </c>
      <c r="AG221" s="235">
        <f t="shared" si="952"/>
        <v>0.15409862863889121</v>
      </c>
      <c r="AH221" s="235">
        <f t="shared" si="952"/>
        <v>0.1793971274273706</v>
      </c>
      <c r="AI221" s="235">
        <f t="shared" si="952"/>
        <v>0.24360201110823332</v>
      </c>
      <c r="AJ221" s="235">
        <f t="shared" si="952"/>
        <v>1.7548191191069533E-2</v>
      </c>
      <c r="AK221" s="235">
        <f t="shared" si="952"/>
        <v>0.17606257177149137</v>
      </c>
      <c r="AL221" s="235">
        <f t="shared" si="952"/>
        <v>0.15207065982902868</v>
      </c>
      <c r="AM221" s="235">
        <f t="shared" si="952"/>
        <v>0.15143078371961399</v>
      </c>
      <c r="AN221" s="235">
        <f t="shared" si="952"/>
        <v>4.3951429084529418E-2</v>
      </c>
      <c r="AO221" s="235">
        <f t="shared" si="952"/>
        <v>0.11273331389623892</v>
      </c>
      <c r="AP221" s="235">
        <f t="shared" si="952"/>
        <v>0.14299898892500026</v>
      </c>
      <c r="AQ221" s="235">
        <f t="shared" si="952"/>
        <v>0.1516663247677642</v>
      </c>
      <c r="AR221" s="235">
        <f t="shared" si="952"/>
        <v>0.18989128636763833</v>
      </c>
      <c r="AS221" s="235">
        <f t="shared" si="952"/>
        <v>0.13389627543780103</v>
      </c>
      <c r="AT221" s="235">
        <f t="shared" si="952"/>
        <v>0.16302640640789165</v>
      </c>
      <c r="AU221" s="235">
        <f t="shared" si="952"/>
        <v>-4.9893874821648893E-3</v>
      </c>
      <c r="AV221" s="366">
        <f t="shared" si="952"/>
        <v>2.0143504491842455E-2</v>
      </c>
      <c r="AW221" s="366">
        <f t="shared" si="952"/>
        <v>-0.16320058594319789</v>
      </c>
      <c r="AX221" s="366">
        <f t="shared" si="952"/>
        <v>-6.1755475580887852E-3</v>
      </c>
      <c r="AY221" s="366">
        <f t="shared" si="952"/>
        <v>0.20033640057751628</v>
      </c>
      <c r="AZ221" s="366">
        <f t="shared" si="952"/>
        <v>0.17835568200017934</v>
      </c>
      <c r="BA221" s="366">
        <f t="shared" si="952"/>
        <v>0.13653583988418122</v>
      </c>
      <c r="BB221" s="366">
        <f t="shared" si="952"/>
        <v>0.17080457365718901</v>
      </c>
      <c r="BC221" s="366">
        <f t="shared" si="952"/>
        <v>0.1277806194855845</v>
      </c>
      <c r="BD221" s="366">
        <f t="shared" si="952"/>
        <v>0.18616120915157</v>
      </c>
      <c r="BE221" s="366">
        <f t="shared" si="952"/>
        <v>0.1735469002196055</v>
      </c>
      <c r="BF221" s="366">
        <f t="shared" si="952"/>
        <v>0.1274304855862699</v>
      </c>
      <c r="BG221" s="366">
        <f t="shared" si="952"/>
        <v>0.15270890032672535</v>
      </c>
      <c r="BH221" s="419">
        <f t="shared" si="952"/>
        <v>0.14020674611197981</v>
      </c>
      <c r="BI221" s="419">
        <f t="shared" si="952"/>
        <v>0.1971109052663701</v>
      </c>
      <c r="BJ221" s="419">
        <f t="shared" si="952"/>
        <v>0.12979626461679278</v>
      </c>
      <c r="BK221" s="419">
        <f t="shared" si="952"/>
        <v>0.16620796218103043</v>
      </c>
      <c r="BL221" s="419">
        <f t="shared" si="952"/>
        <v>0.17909092143280009</v>
      </c>
      <c r="BM221" s="419">
        <f t="shared" si="952"/>
        <v>0.15108180616051251</v>
      </c>
      <c r="BN221" s="419">
        <f t="shared" si="952"/>
        <v>0.26629586255579435</v>
      </c>
      <c r="BO221" s="419">
        <f t="shared" si="952"/>
        <v>0.17680431496487414</v>
      </c>
      <c r="BP221" s="419">
        <f t="shared" si="952"/>
        <v>0.17000747257325788</v>
      </c>
      <c r="BQ221" s="419">
        <f t="shared" si="952"/>
        <v>0.17520015129790428</v>
      </c>
      <c r="BR221" s="419">
        <f t="shared" si="952"/>
        <v>0.15801106147350158</v>
      </c>
      <c r="BS221" s="419">
        <f t="shared" si="952"/>
        <v>0.14920298468973966</v>
      </c>
      <c r="BT221" s="366"/>
      <c r="BU221" s="108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298"/>
      <c r="CR221" s="298"/>
      <c r="CS221" s="298"/>
      <c r="CT221" s="298"/>
      <c r="CU221" s="298"/>
      <c r="CV221" s="298"/>
      <c r="CW221" s="298"/>
      <c r="CX221" s="298"/>
      <c r="CY221" s="298"/>
      <c r="CZ221" s="298"/>
      <c r="DA221" s="298"/>
      <c r="DB221" s="298"/>
      <c r="DC221" s="298"/>
      <c r="DD221" s="298"/>
      <c r="DE221" s="298"/>
      <c r="DF221" s="298"/>
      <c r="DG221" s="298"/>
      <c r="DH221" s="298"/>
      <c r="DI221" s="298"/>
      <c r="DJ221" s="298"/>
      <c r="DK221" s="298"/>
      <c r="DL221" s="298"/>
      <c r="DM221" s="298"/>
      <c r="DN221" s="298"/>
      <c r="DO221" s="298"/>
      <c r="DP221" s="298"/>
      <c r="DQ221" s="298"/>
      <c r="DR221" s="298"/>
      <c r="DS221" s="298"/>
      <c r="DT221" s="298"/>
      <c r="DU221" s="298"/>
      <c r="DV221" s="298"/>
      <c r="DW221" s="298"/>
      <c r="DX221" s="298"/>
      <c r="DY221" s="298"/>
      <c r="DZ221" s="325"/>
      <c r="EA221" s="229"/>
    </row>
    <row r="222" spans="1:131" s="56" customFormat="1" x14ac:dyDescent="0.2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8.5282832092865385E-2</v>
      </c>
      <c r="Y222" s="235">
        <f>(X103+X211+Y135-Y103-Y211)/(X103+X211+Y135-Y211)</f>
        <v>0.10201925455023164</v>
      </c>
      <c r="Z222" s="235">
        <v>5.7472414277159961E-2</v>
      </c>
      <c r="AA222" s="235">
        <f t="shared" si="951"/>
        <v>0.10951791801586093</v>
      </c>
      <c r="AB222" s="235">
        <f t="shared" si="951"/>
        <v>0.13731449106008195</v>
      </c>
      <c r="AC222" s="235">
        <f t="shared" si="951"/>
        <v>8.8037982339516971E-2</v>
      </c>
      <c r="AD222" s="235">
        <f t="shared" si="951"/>
        <v>0.10279799007698473</v>
      </c>
      <c r="AE222" s="235">
        <f t="shared" si="951"/>
        <v>7.7882178358478035E-2</v>
      </c>
      <c r="AF222" s="235">
        <f t="shared" ref="AF222:BS222" si="953">(AE103+AE211+AF135-AF103-AF211)/(AE103+AE211+AF135-AF211)</f>
        <v>0.11008385602077793</v>
      </c>
      <c r="AG222" s="235">
        <f t="shared" si="953"/>
        <v>0.13741696193516376</v>
      </c>
      <c r="AH222" s="235">
        <f t="shared" si="953"/>
        <v>0.16093360077397828</v>
      </c>
      <c r="AI222" s="235">
        <f t="shared" si="953"/>
        <v>0.20869562561346744</v>
      </c>
      <c r="AJ222" s="235">
        <f t="shared" si="953"/>
        <v>-8.0963013773055037E-2</v>
      </c>
      <c r="AK222" s="235">
        <f t="shared" si="953"/>
        <v>0.12715746248275722</v>
      </c>
      <c r="AL222" s="235">
        <f t="shared" si="953"/>
        <v>0.11559404805347033</v>
      </c>
      <c r="AM222" s="235">
        <f t="shared" si="953"/>
        <v>9.1837552286881771E-2</v>
      </c>
      <c r="AN222" s="235">
        <f t="shared" si="953"/>
        <v>3.6482106771147819E-2</v>
      </c>
      <c r="AO222" s="235">
        <f t="shared" si="953"/>
        <v>8.9799032163517659E-2</v>
      </c>
      <c r="AP222" s="235">
        <f t="shared" si="953"/>
        <v>0.14856352969786663</v>
      </c>
      <c r="AQ222" s="235">
        <f t="shared" si="953"/>
        <v>0.15781401570411449</v>
      </c>
      <c r="AR222" s="235">
        <f t="shared" si="953"/>
        <v>0.1689999527675721</v>
      </c>
      <c r="AS222" s="235">
        <f t="shared" si="953"/>
        <v>0.10443546006787438</v>
      </c>
      <c r="AT222" s="235">
        <f t="shared" si="953"/>
        <v>0.12617967796407425</v>
      </c>
      <c r="AU222" s="235">
        <f t="shared" si="953"/>
        <v>2.8926008114784126E-2</v>
      </c>
      <c r="AV222" s="366">
        <f t="shared" si="953"/>
        <v>5.0340381083956637E-2</v>
      </c>
      <c r="AW222" s="366">
        <f t="shared" si="953"/>
        <v>-0.14902815303272399</v>
      </c>
      <c r="AX222" s="366">
        <f t="shared" si="953"/>
        <v>0.24216996151364709</v>
      </c>
      <c r="AY222" s="366">
        <f t="shared" si="953"/>
        <v>-0.22265071034260875</v>
      </c>
      <c r="AZ222" s="366">
        <f t="shared" si="953"/>
        <v>0.13920637435286554</v>
      </c>
      <c r="BA222" s="366">
        <f t="shared" si="953"/>
        <v>8.3941210579419792E-2</v>
      </c>
      <c r="BB222" s="366">
        <f t="shared" si="953"/>
        <v>0.1228863844959906</v>
      </c>
      <c r="BC222" s="366">
        <f t="shared" si="953"/>
        <v>0.10493966026281293</v>
      </c>
      <c r="BD222" s="366">
        <f t="shared" si="953"/>
        <v>0.19335792613609576</v>
      </c>
      <c r="BE222" s="366">
        <f t="shared" si="953"/>
        <v>0.10800583473932059</v>
      </c>
      <c r="BF222" s="366">
        <f t="shared" si="953"/>
        <v>0.11000759659545696</v>
      </c>
      <c r="BG222" s="366">
        <f t="shared" si="953"/>
        <v>0.11703904011748187</v>
      </c>
      <c r="BH222" s="419">
        <f t="shared" si="953"/>
        <v>0.1046179015421087</v>
      </c>
      <c r="BI222" s="419">
        <f t="shared" si="953"/>
        <v>0.1881387030510952</v>
      </c>
      <c r="BJ222" s="419">
        <f t="shared" si="953"/>
        <v>5.6122892418955621E-2</v>
      </c>
      <c r="BK222" s="419">
        <f t="shared" si="953"/>
        <v>9.6203308820826158E-2</v>
      </c>
      <c r="BL222" s="419">
        <f t="shared" si="953"/>
        <v>0.14461216776648045</v>
      </c>
      <c r="BM222" s="419">
        <f t="shared" si="953"/>
        <v>6.7978848278484313E-2</v>
      </c>
      <c r="BN222" s="419">
        <f t="shared" si="953"/>
        <v>4.6102456407671133E-2</v>
      </c>
      <c r="BO222" s="419">
        <f t="shared" si="953"/>
        <v>0.16965482123189252</v>
      </c>
      <c r="BP222" s="419">
        <f t="shared" si="953"/>
        <v>0.16635660949455855</v>
      </c>
      <c r="BQ222" s="419">
        <f t="shared" si="953"/>
        <v>0.13167137202442364</v>
      </c>
      <c r="BR222" s="419">
        <f t="shared" si="953"/>
        <v>0.15302688592876781</v>
      </c>
      <c r="BS222" s="419">
        <f t="shared" si="953"/>
        <v>9.0797903678549341E-2</v>
      </c>
      <c r="BT222" s="366"/>
      <c r="BU222" s="108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298"/>
      <c r="CR222" s="298"/>
      <c r="CS222" s="298"/>
      <c r="CT222" s="298"/>
      <c r="CU222" s="298"/>
      <c r="CV222" s="298"/>
      <c r="CW222" s="298"/>
      <c r="CX222" s="298"/>
      <c r="CY222" s="298"/>
      <c r="CZ222" s="298"/>
      <c r="DA222" s="298"/>
      <c r="DB222" s="298"/>
      <c r="DC222" s="298"/>
      <c r="DD222" s="298"/>
      <c r="DE222" s="298"/>
      <c r="DF222" s="298"/>
      <c r="DG222" s="298"/>
      <c r="DH222" s="298"/>
      <c r="DI222" s="298"/>
      <c r="DJ222" s="298"/>
      <c r="DK222" s="298"/>
      <c r="DL222" s="298"/>
      <c r="DM222" s="298"/>
      <c r="DN222" s="298"/>
      <c r="DO222" s="298"/>
      <c r="DP222" s="298"/>
      <c r="DQ222" s="298"/>
      <c r="DR222" s="298"/>
      <c r="DS222" s="298"/>
      <c r="DT222" s="298"/>
      <c r="DU222" s="298"/>
      <c r="DV222" s="298"/>
      <c r="DW222" s="298"/>
      <c r="DX222" s="298"/>
      <c r="DY222" s="298"/>
      <c r="DZ222" s="325"/>
      <c r="EA222" s="229"/>
    </row>
    <row r="223" spans="1:131" s="56" customFormat="1" x14ac:dyDescent="0.25">
      <c r="A223" s="143"/>
      <c r="B223" s="57" t="s">
        <v>145</v>
      </c>
      <c r="C223" s="108"/>
      <c r="D223" s="167">
        <f t="shared" ref="D223:BS223" si="954">(C104+C212+D136-D104-D212)/(C104+C212+D136-D212)</f>
        <v>0.78614974426539397</v>
      </c>
      <c r="E223" s="167">
        <f t="shared" si="954"/>
        <v>0.81423396240345225</v>
      </c>
      <c r="F223" s="167">
        <f t="shared" si="954"/>
        <v>0.79251563294324057</v>
      </c>
      <c r="G223" s="167">
        <f t="shared" si="954"/>
        <v>0.80402139759511881</v>
      </c>
      <c r="H223" s="168">
        <f t="shared" si="954"/>
        <v>0.80337875881114551</v>
      </c>
      <c r="I223" s="167">
        <f t="shared" si="954"/>
        <v>0.79606860911024213</v>
      </c>
      <c r="J223" s="168">
        <f t="shared" si="954"/>
        <v>0.7993062522406823</v>
      </c>
      <c r="K223" s="167">
        <f t="shared" si="954"/>
        <v>0.73402703735626973</v>
      </c>
      <c r="L223" s="169">
        <f t="shared" si="954"/>
        <v>0.75397767158147699</v>
      </c>
      <c r="M223" s="168">
        <f t="shared" si="954"/>
        <v>0.80981538346930215</v>
      </c>
      <c r="N223" s="168">
        <f t="shared" si="954"/>
        <v>0.77767454602502839</v>
      </c>
      <c r="O223" s="168">
        <f t="shared" si="954"/>
        <v>0.75491020110147367</v>
      </c>
      <c r="P223" s="168">
        <f t="shared" si="954"/>
        <v>0.63614389462160736</v>
      </c>
      <c r="Q223" s="168">
        <f t="shared" si="954"/>
        <v>0.67082235779258481</v>
      </c>
      <c r="R223" s="168">
        <f t="shared" si="954"/>
        <v>0.64671500178752495</v>
      </c>
      <c r="S223" s="168">
        <f t="shared" si="954"/>
        <v>0.66533755909971382</v>
      </c>
      <c r="T223" s="168">
        <f t="shared" si="954"/>
        <v>0.68314973967820447</v>
      </c>
      <c r="U223" s="168">
        <f t="shared" si="954"/>
        <v>0.69822824861777122</v>
      </c>
      <c r="V223" s="168">
        <f t="shared" si="954"/>
        <v>0.70223389315181994</v>
      </c>
      <c r="W223" s="168">
        <f t="shared" si="954"/>
        <v>0.67256491304103072</v>
      </c>
      <c r="X223" s="169">
        <f t="shared" si="954"/>
        <v>0.64684279406888101</v>
      </c>
      <c r="Y223" s="168">
        <f t="shared" si="954"/>
        <v>0.64723758392948882</v>
      </c>
      <c r="Z223" s="168">
        <v>0.65195824699315907</v>
      </c>
      <c r="AA223" s="168">
        <f t="shared" si="954"/>
        <v>0.72142970724079147</v>
      </c>
      <c r="AB223" s="168">
        <f t="shared" si="954"/>
        <v>0.66084515319945925</v>
      </c>
      <c r="AC223" s="168">
        <f t="shared" si="954"/>
        <v>0.65177768948838022</v>
      </c>
      <c r="AD223" s="168">
        <f t="shared" si="954"/>
        <v>0.65000051949030035</v>
      </c>
      <c r="AE223" s="168">
        <f t="shared" si="954"/>
        <v>0.69524152919642723</v>
      </c>
      <c r="AF223" s="168">
        <f t="shared" si="954"/>
        <v>0.67983522989415079</v>
      </c>
      <c r="AG223" s="168">
        <f t="shared" si="954"/>
        <v>0.66251228889013258</v>
      </c>
      <c r="AH223" s="168">
        <f t="shared" si="954"/>
        <v>0.6515586761686758</v>
      </c>
      <c r="AI223" s="168">
        <f t="shared" si="954"/>
        <v>0.6126628420772956</v>
      </c>
      <c r="AJ223" s="168">
        <f t="shared" si="954"/>
        <v>0.67110240579389957</v>
      </c>
      <c r="AK223" s="168">
        <f t="shared" si="954"/>
        <v>0.62961799730953505</v>
      </c>
      <c r="AL223" s="168">
        <f t="shared" si="954"/>
        <v>0.677334226429817</v>
      </c>
      <c r="AM223" s="168">
        <f t="shared" si="954"/>
        <v>0.70065960134755567</v>
      </c>
      <c r="AN223" s="168">
        <f t="shared" si="954"/>
        <v>0.66465951116795674</v>
      </c>
      <c r="AO223" s="168">
        <f t="shared" si="954"/>
        <v>0.6479730210022957</v>
      </c>
      <c r="AP223" s="168">
        <f t="shared" si="954"/>
        <v>0.65439485037175171</v>
      </c>
      <c r="AQ223" s="168">
        <f t="shared" si="954"/>
        <v>0.66101620536372696</v>
      </c>
      <c r="AR223" s="168">
        <f t="shared" si="954"/>
        <v>0.71589192100262178</v>
      </c>
      <c r="AS223" s="168">
        <f t="shared" si="954"/>
        <v>0.69201017257878539</v>
      </c>
      <c r="AT223" s="168">
        <f t="shared" si="954"/>
        <v>0.69168940415402447</v>
      </c>
      <c r="AU223" s="168">
        <f t="shared" si="954"/>
        <v>0.11749961896750409</v>
      </c>
      <c r="AV223" s="271">
        <f t="shared" si="954"/>
        <v>-4.2833795135462822E-2</v>
      </c>
      <c r="AW223" s="271">
        <f t="shared" si="954"/>
        <v>0.29390253010260792</v>
      </c>
      <c r="AX223" s="271">
        <f t="shared" si="954"/>
        <v>0.69280273689308303</v>
      </c>
      <c r="AY223" s="271">
        <f t="shared" si="954"/>
        <v>0.56941292864112769</v>
      </c>
      <c r="AZ223" s="271">
        <f t="shared" si="954"/>
        <v>0.67792954729243782</v>
      </c>
      <c r="BA223" s="271">
        <f t="shared" si="954"/>
        <v>0.68170802873637582</v>
      </c>
      <c r="BB223" s="271">
        <f t="shared" si="954"/>
        <v>0.66460522612477357</v>
      </c>
      <c r="BC223" s="271">
        <f t="shared" si="954"/>
        <v>0.64918517150931498</v>
      </c>
      <c r="BD223" s="271">
        <f t="shared" si="954"/>
        <v>0.71319248777123923</v>
      </c>
      <c r="BE223" s="271">
        <f t="shared" si="954"/>
        <v>0.71197333206178826</v>
      </c>
      <c r="BF223" s="271">
        <f t="shared" si="954"/>
        <v>0.68400608952046016</v>
      </c>
      <c r="BG223" s="271">
        <f t="shared" si="954"/>
        <v>0.67583159951008565</v>
      </c>
      <c r="BH223" s="418">
        <f t="shared" si="954"/>
        <v>0.68193983795080115</v>
      </c>
      <c r="BI223" s="418">
        <f t="shared" si="954"/>
        <v>0.73319704365505656</v>
      </c>
      <c r="BJ223" s="418">
        <f t="shared" si="954"/>
        <v>0.70490259049755322</v>
      </c>
      <c r="BK223" s="418">
        <f t="shared" si="954"/>
        <v>0.70468156502331547</v>
      </c>
      <c r="BL223" s="418">
        <f t="shared" si="954"/>
        <v>0.71676192909025049</v>
      </c>
      <c r="BM223" s="418">
        <f t="shared" si="954"/>
        <v>0.71817431136884513</v>
      </c>
      <c r="BN223" s="418">
        <f t="shared" si="954"/>
        <v>0.68677191946024507</v>
      </c>
      <c r="BO223" s="418">
        <f t="shared" si="954"/>
        <v>0.71905823515448675</v>
      </c>
      <c r="BP223" s="418">
        <f t="shared" si="954"/>
        <v>0.70530257540881469</v>
      </c>
      <c r="BQ223" s="418">
        <f t="shared" si="954"/>
        <v>0.70531253637177449</v>
      </c>
      <c r="BR223" s="418">
        <f t="shared" si="954"/>
        <v>0.73033380468712128</v>
      </c>
      <c r="BS223" s="418">
        <f t="shared" si="954"/>
        <v>0.63676615375415346</v>
      </c>
      <c r="BT223" s="271"/>
      <c r="BU223" s="108"/>
      <c r="BV223" s="168">
        <f t="shared" ref="BV223:CE226" si="955">P223-D223</f>
        <v>-0.1500058496437866</v>
      </c>
      <c r="BW223" s="168">
        <f t="shared" si="955"/>
        <v>-0.14341160461086744</v>
      </c>
      <c r="BX223" s="168">
        <f t="shared" si="955"/>
        <v>-0.14580063115571562</v>
      </c>
      <c r="BY223" s="168">
        <f t="shared" si="955"/>
        <v>-0.138683838495405</v>
      </c>
      <c r="BZ223" s="168">
        <f t="shared" si="955"/>
        <v>-0.12022901913294104</v>
      </c>
      <c r="CA223" s="168">
        <f t="shared" si="955"/>
        <v>-9.7840360492470912E-2</v>
      </c>
      <c r="CB223" s="168">
        <f t="shared" si="955"/>
        <v>-9.7072359088862359E-2</v>
      </c>
      <c r="CC223" s="168">
        <f t="shared" si="955"/>
        <v>-6.1462124315239008E-2</v>
      </c>
      <c r="CD223" s="168">
        <f t="shared" si="955"/>
        <v>-0.10713487751259598</v>
      </c>
      <c r="CE223" s="168">
        <f t="shared" si="955"/>
        <v>-0.16257779953981333</v>
      </c>
      <c r="CF223" s="168">
        <f t="shared" ref="CF223:CQ226" si="956">Z223-N223</f>
        <v>-0.12571629903186932</v>
      </c>
      <c r="CG223" s="168">
        <f t="shared" si="956"/>
        <v>-3.3480493860682192E-2</v>
      </c>
      <c r="CH223" s="168">
        <f t="shared" si="956"/>
        <v>2.4701258577851881E-2</v>
      </c>
      <c r="CI223" s="168">
        <f t="shared" si="956"/>
        <v>-1.9044668304204593E-2</v>
      </c>
      <c r="CJ223" s="168">
        <f t="shared" si="956"/>
        <v>3.285517702775409E-3</v>
      </c>
      <c r="CK223" s="168">
        <f t="shared" si="956"/>
        <v>2.9903970096713417E-2</v>
      </c>
      <c r="CL223" s="168">
        <f t="shared" si="956"/>
        <v>-3.3145097840536764E-3</v>
      </c>
      <c r="CM223" s="271">
        <f t="shared" si="956"/>
        <v>-3.5715959727638635E-2</v>
      </c>
      <c r="CN223" s="271">
        <f t="shared" si="956"/>
        <v>-5.0675216983144145E-2</v>
      </c>
      <c r="CO223" s="271">
        <f t="shared" si="956"/>
        <v>-5.9902070963735121E-2</v>
      </c>
      <c r="CP223" s="271">
        <f t="shared" si="956"/>
        <v>2.4259611725018559E-2</v>
      </c>
      <c r="CQ223" s="298">
        <f t="shared" si="956"/>
        <v>-1.7619586619953775E-2</v>
      </c>
      <c r="CR223" s="298">
        <f t="shared" ref="CR223:DY226" si="957">AL223-Z223</f>
        <v>2.5375979436657925E-2</v>
      </c>
      <c r="CS223" s="298">
        <f t="shared" si="957"/>
        <v>-2.0770105893235802E-2</v>
      </c>
      <c r="CT223" s="298">
        <f t="shared" si="957"/>
        <v>3.8143579684974949E-3</v>
      </c>
      <c r="CU223" s="298">
        <f t="shared" si="957"/>
        <v>-3.804668486084517E-3</v>
      </c>
      <c r="CV223" s="298">
        <f t="shared" si="957"/>
        <v>4.3943308814513582E-3</v>
      </c>
      <c r="CW223" s="298">
        <f t="shared" si="957"/>
        <v>-3.4225323832700272E-2</v>
      </c>
      <c r="CX223" s="298">
        <f t="shared" si="957"/>
        <v>3.6056691108470984E-2</v>
      </c>
      <c r="CY223" s="298">
        <f t="shared" si="957"/>
        <v>2.9497883688652804E-2</v>
      </c>
      <c r="CZ223" s="298">
        <f t="shared" si="957"/>
        <v>4.0130727985348669E-2</v>
      </c>
      <c r="DA223" s="298">
        <f t="shared" si="957"/>
        <v>-0.49516322310979149</v>
      </c>
      <c r="DB223" s="298">
        <f t="shared" si="957"/>
        <v>-0.71393620092936239</v>
      </c>
      <c r="DC223" s="298">
        <f t="shared" si="957"/>
        <v>-0.33571546720692713</v>
      </c>
      <c r="DD223" s="298">
        <f t="shared" si="957"/>
        <v>1.5468510463266028E-2</v>
      </c>
      <c r="DE223" s="298">
        <f t="shared" si="957"/>
        <v>-0.13124667270642798</v>
      </c>
      <c r="DF223" s="298">
        <f t="shared" si="957"/>
        <v>1.3270036124481077E-2</v>
      </c>
      <c r="DG223" s="298">
        <f t="shared" si="957"/>
        <v>3.3735007734080114E-2</v>
      </c>
      <c r="DH223" s="298">
        <f t="shared" si="957"/>
        <v>1.0210375753021861E-2</v>
      </c>
      <c r="DI223" s="298">
        <f t="shared" si="957"/>
        <v>-1.1831033854411976E-2</v>
      </c>
      <c r="DJ223" s="298">
        <f t="shared" si="957"/>
        <v>-2.6994332313825531E-3</v>
      </c>
      <c r="DK223" s="298">
        <f t="shared" si="957"/>
        <v>1.9963159483002868E-2</v>
      </c>
      <c r="DL223" s="298">
        <f t="shared" si="957"/>
        <v>-7.6833146335643088E-3</v>
      </c>
      <c r="DM223" s="298">
        <f t="shared" si="957"/>
        <v>0.5583319805425816</v>
      </c>
      <c r="DN223" s="298">
        <f t="shared" si="957"/>
        <v>0.72477363308626397</v>
      </c>
      <c r="DO223" s="298">
        <f t="shared" si="957"/>
        <v>0.43929451355244864</v>
      </c>
      <c r="DP223" s="298">
        <f t="shared" si="957"/>
        <v>1.209985360447019E-2</v>
      </c>
      <c r="DQ223" s="298">
        <f t="shared" si="957"/>
        <v>0.13526863638218778</v>
      </c>
      <c r="DR223" s="298">
        <f t="shared" si="957"/>
        <v>3.8832381797812676E-2</v>
      </c>
      <c r="DS223" s="298">
        <f t="shared" si="957"/>
        <v>3.6466282632469316E-2</v>
      </c>
      <c r="DT223" s="298">
        <f t="shared" si="957"/>
        <v>2.2166693335471499E-2</v>
      </c>
      <c r="DU223" s="298">
        <f t="shared" si="957"/>
        <v>6.9873063645171762E-2</v>
      </c>
      <c r="DV223" s="298">
        <f t="shared" si="957"/>
        <v>-7.8899123624245338E-3</v>
      </c>
      <c r="DW223" s="298">
        <f t="shared" si="957"/>
        <v>-6.6607956900137655E-3</v>
      </c>
      <c r="DX223" s="298">
        <f t="shared" si="957"/>
        <v>4.6327715166661121E-2</v>
      </c>
      <c r="DY223" s="298">
        <f t="shared" si="957"/>
        <v>-3.9065445755932182E-2</v>
      </c>
      <c r="DZ223" s="325"/>
      <c r="EA223" s="61"/>
    </row>
    <row r="224" spans="1:131" s="56" customFormat="1" x14ac:dyDescent="0.25">
      <c r="A224" s="143"/>
      <c r="B224" s="57" t="s">
        <v>146</v>
      </c>
      <c r="C224" s="108"/>
      <c r="D224" s="167">
        <f t="shared" ref="D224:BS224" si="958">(C105+C213+D137-D105-D213)/(C105+C213+D137-D213)</f>
        <v>0.83133147084208825</v>
      </c>
      <c r="E224" s="167">
        <f t="shared" si="958"/>
        <v>0.85655724191658988</v>
      </c>
      <c r="F224" s="167">
        <f t="shared" si="958"/>
        <v>0.8293378896821002</v>
      </c>
      <c r="G224" s="167">
        <f t="shared" si="958"/>
        <v>0.84054330431992463</v>
      </c>
      <c r="H224" s="168">
        <f t="shared" si="958"/>
        <v>0.83766601294117959</v>
      </c>
      <c r="I224" s="167">
        <f t="shared" si="958"/>
        <v>0.83624075064831471</v>
      </c>
      <c r="J224" s="168">
        <f t="shared" si="958"/>
        <v>0.82951589456217611</v>
      </c>
      <c r="K224" s="167">
        <f t="shared" si="958"/>
        <v>0.79381404379861731</v>
      </c>
      <c r="L224" s="169">
        <f t="shared" si="958"/>
        <v>0.78724035925305125</v>
      </c>
      <c r="M224" s="168">
        <f t="shared" si="958"/>
        <v>0.85206280582654104</v>
      </c>
      <c r="N224" s="168">
        <f t="shared" si="958"/>
        <v>0.82373606058347715</v>
      </c>
      <c r="O224" s="168">
        <f t="shared" si="958"/>
        <v>0.81061422215078127</v>
      </c>
      <c r="P224" s="168">
        <f t="shared" si="958"/>
        <v>0.68454730355128102</v>
      </c>
      <c r="Q224" s="168">
        <f t="shared" si="958"/>
        <v>0.73118418079300751</v>
      </c>
      <c r="R224" s="168">
        <f t="shared" si="958"/>
        <v>0.70364209074641615</v>
      </c>
      <c r="S224" s="168">
        <f t="shared" si="958"/>
        <v>0.7886438588463841</v>
      </c>
      <c r="T224" s="168">
        <f t="shared" si="958"/>
        <v>0.8051190335196956</v>
      </c>
      <c r="U224" s="168">
        <f t="shared" si="958"/>
        <v>0.79153096950841573</v>
      </c>
      <c r="V224" s="168">
        <f t="shared" si="958"/>
        <v>0.77930301432142635</v>
      </c>
      <c r="W224" s="168">
        <f t="shared" si="958"/>
        <v>0.78357989119887894</v>
      </c>
      <c r="X224" s="169">
        <f t="shared" si="958"/>
        <v>0.73980902855435182</v>
      </c>
      <c r="Y224" s="168">
        <f t="shared" si="958"/>
        <v>0.71789452422410316</v>
      </c>
      <c r="Z224" s="168">
        <v>0.7213473987734943</v>
      </c>
      <c r="AA224" s="168">
        <f t="shared" si="958"/>
        <v>0.78265915647456419</v>
      </c>
      <c r="AB224" s="168">
        <f t="shared" si="958"/>
        <v>0.76440752983629678</v>
      </c>
      <c r="AC224" s="168">
        <f t="shared" si="958"/>
        <v>0.7483963037528425</v>
      </c>
      <c r="AD224" s="168">
        <f t="shared" si="958"/>
        <v>0.73787126142983783</v>
      </c>
      <c r="AE224" s="168">
        <f t="shared" si="958"/>
        <v>0.73073230431538605</v>
      </c>
      <c r="AF224" s="168">
        <f t="shared" si="958"/>
        <v>0.77183690585217168</v>
      </c>
      <c r="AG224" s="168">
        <f t="shared" si="958"/>
        <v>0.73901557574572774</v>
      </c>
      <c r="AH224" s="168">
        <f t="shared" si="958"/>
        <v>0.6865296926047243</v>
      </c>
      <c r="AI224" s="168">
        <f t="shared" si="958"/>
        <v>0.67343614138429175</v>
      </c>
      <c r="AJ224" s="168">
        <f t="shared" si="958"/>
        <v>0.69895864643561834</v>
      </c>
      <c r="AK224" s="168">
        <f t="shared" si="958"/>
        <v>0.66462349671252841</v>
      </c>
      <c r="AL224" s="168">
        <f t="shared" si="958"/>
        <v>0.72665709627354225</v>
      </c>
      <c r="AM224" s="168">
        <f t="shared" si="958"/>
        <v>0.76020995128511359</v>
      </c>
      <c r="AN224" s="168">
        <f t="shared" si="958"/>
        <v>0.75551218588747782</v>
      </c>
      <c r="AO224" s="168">
        <f t="shared" si="958"/>
        <v>0.72593856347887853</v>
      </c>
      <c r="AP224" s="168">
        <f t="shared" si="958"/>
        <v>0.72933915619622181</v>
      </c>
      <c r="AQ224" s="168">
        <f t="shared" si="958"/>
        <v>0.71928958811021848</v>
      </c>
      <c r="AR224" s="168">
        <f t="shared" si="958"/>
        <v>0.76159468706617761</v>
      </c>
      <c r="AS224" s="168">
        <f t="shared" si="958"/>
        <v>0.75315466713728085</v>
      </c>
      <c r="AT224" s="168">
        <f t="shared" si="958"/>
        <v>0.73567189938319755</v>
      </c>
      <c r="AU224" s="168">
        <f t="shared" si="958"/>
        <v>0.27562148040925605</v>
      </c>
      <c r="AV224" s="271">
        <f t="shared" si="958"/>
        <v>0.26443606748101678</v>
      </c>
      <c r="AW224" s="271">
        <f t="shared" si="958"/>
        <v>0.30317895962209246</v>
      </c>
      <c r="AX224" s="271">
        <f t="shared" si="958"/>
        <v>0.30770768019937311</v>
      </c>
      <c r="AY224" s="271">
        <f t="shared" si="958"/>
        <v>0.77355888302933118</v>
      </c>
      <c r="AZ224" s="271">
        <f t="shared" si="958"/>
        <v>0.73049570539112096</v>
      </c>
      <c r="BA224" s="271">
        <f t="shared" si="958"/>
        <v>0.70613016419273156</v>
      </c>
      <c r="BB224" s="271">
        <f t="shared" si="958"/>
        <v>0.69846034735441698</v>
      </c>
      <c r="BC224" s="271">
        <f t="shared" si="958"/>
        <v>0.67351492929836909</v>
      </c>
      <c r="BD224" s="271">
        <f t="shared" si="958"/>
        <v>0.72189096053543522</v>
      </c>
      <c r="BE224" s="271">
        <f t="shared" si="958"/>
        <v>0.72807257384633528</v>
      </c>
      <c r="BF224" s="271">
        <f t="shared" si="958"/>
        <v>0.70768252005808285</v>
      </c>
      <c r="BG224" s="271">
        <f t="shared" si="958"/>
        <v>0.66767878653903334</v>
      </c>
      <c r="BH224" s="418">
        <f t="shared" si="958"/>
        <v>0.68142331638008802</v>
      </c>
      <c r="BI224" s="418">
        <f t="shared" si="958"/>
        <v>0.73765875198357311</v>
      </c>
      <c r="BJ224" s="418">
        <f t="shared" si="958"/>
        <v>0.70838990727283968</v>
      </c>
      <c r="BK224" s="418">
        <f t="shared" si="958"/>
        <v>0.72473388328687538</v>
      </c>
      <c r="BL224" s="418">
        <f t="shared" si="958"/>
        <v>0.71060570997355976</v>
      </c>
      <c r="BM224" s="418">
        <f t="shared" si="958"/>
        <v>0.69646359578187156</v>
      </c>
      <c r="BN224" s="418">
        <f t="shared" si="958"/>
        <v>0.66100246033018351</v>
      </c>
      <c r="BO224" s="418">
        <f t="shared" si="958"/>
        <v>0.70069393954494685</v>
      </c>
      <c r="BP224" s="418">
        <f t="shared" si="958"/>
        <v>0.68723596625002137</v>
      </c>
      <c r="BQ224" s="418">
        <f t="shared" si="958"/>
        <v>0.69973970824006826</v>
      </c>
      <c r="BR224" s="418">
        <f t="shared" si="958"/>
        <v>0.72074750361681683</v>
      </c>
      <c r="BS224" s="418">
        <f t="shared" si="958"/>
        <v>0.65236607346623576</v>
      </c>
      <c r="BT224" s="271"/>
      <c r="BU224" s="108"/>
      <c r="BV224" s="168">
        <f t="shared" si="955"/>
        <v>-0.14678416729080723</v>
      </c>
      <c r="BW224" s="168">
        <f t="shared" si="955"/>
        <v>-0.12537306112358237</v>
      </c>
      <c r="BX224" s="168">
        <f t="shared" si="955"/>
        <v>-0.12569579893568406</v>
      </c>
      <c r="BY224" s="168">
        <f t="shared" si="955"/>
        <v>-5.1899445473540529E-2</v>
      </c>
      <c r="BZ224" s="168">
        <f t="shared" si="955"/>
        <v>-3.254697942148399E-2</v>
      </c>
      <c r="CA224" s="168">
        <f t="shared" si="955"/>
        <v>-4.4709781139898985E-2</v>
      </c>
      <c r="CB224" s="168">
        <f t="shared" si="955"/>
        <v>-5.0212880240749769E-2</v>
      </c>
      <c r="CC224" s="168">
        <f t="shared" si="955"/>
        <v>-1.0234152599738366E-2</v>
      </c>
      <c r="CD224" s="168">
        <f t="shared" si="955"/>
        <v>-4.7431330698699425E-2</v>
      </c>
      <c r="CE224" s="168">
        <f t="shared" si="955"/>
        <v>-0.13416828160243788</v>
      </c>
      <c r="CF224" s="168">
        <f t="shared" si="956"/>
        <v>-0.10238866180998285</v>
      </c>
      <c r="CG224" s="168">
        <f t="shared" si="956"/>
        <v>-2.7955065676217083E-2</v>
      </c>
      <c r="CH224" s="168">
        <f t="shared" si="956"/>
        <v>7.9860226285015767E-2</v>
      </c>
      <c r="CI224" s="168">
        <f t="shared" si="956"/>
        <v>1.7212122959834986E-2</v>
      </c>
      <c r="CJ224" s="168">
        <f t="shared" si="956"/>
        <v>3.4229170683421684E-2</v>
      </c>
      <c r="CK224" s="168">
        <f t="shared" si="956"/>
        <v>-5.7911554530998055E-2</v>
      </c>
      <c r="CL224" s="168">
        <f t="shared" si="956"/>
        <v>-3.328212766752392E-2</v>
      </c>
      <c r="CM224" s="271">
        <f t="shared" si="956"/>
        <v>-5.251539376268799E-2</v>
      </c>
      <c r="CN224" s="271">
        <f t="shared" si="956"/>
        <v>-9.2773321716702051E-2</v>
      </c>
      <c r="CO224" s="271">
        <f t="shared" si="956"/>
        <v>-0.11014374981458719</v>
      </c>
      <c r="CP224" s="271">
        <f t="shared" si="956"/>
        <v>-4.0850382118733486E-2</v>
      </c>
      <c r="CQ224" s="298">
        <f t="shared" si="956"/>
        <v>-5.3271027511574753E-2</v>
      </c>
      <c r="CR224" s="298">
        <f t="shared" si="957"/>
        <v>5.3096975000479496E-3</v>
      </c>
      <c r="CS224" s="298">
        <f t="shared" si="957"/>
        <v>-2.2449205189450594E-2</v>
      </c>
      <c r="CT224" s="298">
        <f t="shared" si="957"/>
        <v>-8.8953439488189678E-3</v>
      </c>
      <c r="CU224" s="298">
        <f t="shared" si="957"/>
        <v>-2.2457740273963966E-2</v>
      </c>
      <c r="CV224" s="298">
        <f t="shared" si="957"/>
        <v>-8.5321052336160275E-3</v>
      </c>
      <c r="CW224" s="298">
        <f t="shared" si="957"/>
        <v>-1.1442716205167569E-2</v>
      </c>
      <c r="CX224" s="298">
        <f t="shared" si="957"/>
        <v>-1.0242218785994073E-2</v>
      </c>
      <c r="CY224" s="298">
        <f t="shared" si="957"/>
        <v>1.4139091391553116E-2</v>
      </c>
      <c r="CZ224" s="298">
        <f t="shared" si="957"/>
        <v>4.9142206778473252E-2</v>
      </c>
      <c r="DA224" s="298">
        <f t="shared" si="957"/>
        <v>-0.39781466097503571</v>
      </c>
      <c r="DB224" s="298">
        <f t="shared" si="957"/>
        <v>-0.43452257895460156</v>
      </c>
      <c r="DC224" s="298">
        <f t="shared" si="957"/>
        <v>-0.36144453709043595</v>
      </c>
      <c r="DD224" s="298">
        <f t="shared" si="957"/>
        <v>-0.41894941607416913</v>
      </c>
      <c r="DE224" s="298">
        <f t="shared" si="957"/>
        <v>1.3348931744217585E-2</v>
      </c>
      <c r="DF224" s="298">
        <f t="shared" si="957"/>
        <v>-2.5016480496356852E-2</v>
      </c>
      <c r="DG224" s="298">
        <f t="shared" si="957"/>
        <v>-1.9808399286146972E-2</v>
      </c>
      <c r="DH224" s="298">
        <f t="shared" si="957"/>
        <v>-3.0878808841804828E-2</v>
      </c>
      <c r="DI224" s="298">
        <f t="shared" si="957"/>
        <v>-4.5774658811849389E-2</v>
      </c>
      <c r="DJ224" s="298">
        <f t="shared" si="957"/>
        <v>-3.9703726530742389E-2</v>
      </c>
      <c r="DK224" s="298">
        <f t="shared" si="957"/>
        <v>-2.5082093290945573E-2</v>
      </c>
      <c r="DL224" s="298">
        <f t="shared" si="957"/>
        <v>-2.7989379325114694E-2</v>
      </c>
      <c r="DM224" s="298">
        <f t="shared" si="957"/>
        <v>0.39205730612977729</v>
      </c>
      <c r="DN224" s="298">
        <f t="shared" si="957"/>
        <v>0.41698724889907124</v>
      </c>
      <c r="DO224" s="298">
        <f t="shared" si="957"/>
        <v>0.43447979236148065</v>
      </c>
      <c r="DP224" s="298">
        <f t="shared" si="957"/>
        <v>0.40068222707346657</v>
      </c>
      <c r="DQ224" s="298">
        <f t="shared" si="957"/>
        <v>-4.8824999742455799E-2</v>
      </c>
      <c r="DR224" s="298">
        <f t="shared" si="957"/>
        <v>-1.9889995417561201E-2</v>
      </c>
      <c r="DS224" s="298">
        <f t="shared" si="957"/>
        <v>-9.6665684108599992E-3</v>
      </c>
      <c r="DT224" s="298">
        <f t="shared" si="957"/>
        <v>-3.7457887024233472E-2</v>
      </c>
      <c r="DU224" s="298">
        <f t="shared" si="957"/>
        <v>2.7179010246577762E-2</v>
      </c>
      <c r="DV224" s="298">
        <f t="shared" si="957"/>
        <v>-3.4654994285413854E-2</v>
      </c>
      <c r="DW224" s="298">
        <f t="shared" si="957"/>
        <v>-2.8332865606267021E-2</v>
      </c>
      <c r="DX224" s="298">
        <f t="shared" si="957"/>
        <v>1.3064983558733978E-2</v>
      </c>
      <c r="DY224" s="298">
        <f t="shared" si="957"/>
        <v>-1.5312713072797579E-2</v>
      </c>
      <c r="DZ224" s="325"/>
      <c r="EA224" s="61"/>
    </row>
    <row r="225" spans="1:131" s="56" customFormat="1" x14ac:dyDescent="0.25">
      <c r="A225" s="143"/>
      <c r="B225" s="57" t="s">
        <v>147</v>
      </c>
      <c r="C225" s="108"/>
      <c r="D225" s="167">
        <f t="shared" ref="D225:BG225" si="959">(C106+C214+D138-D106-D214)/(C106+C214+D138-D214)</f>
        <v>0.85288789492434613</v>
      </c>
      <c r="E225" s="167">
        <f t="shared" si="959"/>
        <v>0.85922293142760109</v>
      </c>
      <c r="F225" s="167">
        <f t="shared" si="959"/>
        <v>0.83651896881154297</v>
      </c>
      <c r="G225" s="167">
        <f t="shared" si="959"/>
        <v>0.86192073187901386</v>
      </c>
      <c r="H225" s="168">
        <f t="shared" si="959"/>
        <v>0.84850253094815031</v>
      </c>
      <c r="I225" s="167">
        <f t="shared" si="959"/>
        <v>0.84358349188611859</v>
      </c>
      <c r="J225" s="168">
        <f t="shared" si="959"/>
        <v>0.87859965378669802</v>
      </c>
      <c r="K225" s="167">
        <f t="shared" si="959"/>
        <v>0.79942619476121513</v>
      </c>
      <c r="L225" s="169">
        <f t="shared" si="959"/>
        <v>0.83943597367875455</v>
      </c>
      <c r="M225" s="168">
        <f t="shared" si="959"/>
        <v>0.83939085313547823</v>
      </c>
      <c r="N225" s="168">
        <f t="shared" si="959"/>
        <v>0.80393213639382288</v>
      </c>
      <c r="O225" s="168">
        <f t="shared" si="959"/>
        <v>0.79749715048140346</v>
      </c>
      <c r="P225" s="168">
        <f t="shared" si="959"/>
        <v>0.75242218762138413</v>
      </c>
      <c r="Q225" s="168">
        <f t="shared" si="959"/>
        <v>0.72758485943767259</v>
      </c>
      <c r="R225" s="168">
        <f t="shared" si="959"/>
        <v>0.73802474539627738</v>
      </c>
      <c r="S225" s="168">
        <f t="shared" si="959"/>
        <v>0.75601795555316198</v>
      </c>
      <c r="T225" s="168">
        <f t="shared" si="959"/>
        <v>0.76777521555268369</v>
      </c>
      <c r="U225" s="168">
        <f t="shared" si="959"/>
        <v>0.79873440134244467</v>
      </c>
      <c r="V225" s="168">
        <f t="shared" si="959"/>
        <v>0.80825098944842</v>
      </c>
      <c r="W225" s="168">
        <f t="shared" si="959"/>
        <v>0.76742116889620038</v>
      </c>
      <c r="X225" s="169">
        <f t="shared" si="959"/>
        <v>0.7779523405480353</v>
      </c>
      <c r="Y225" s="168">
        <f t="shared" si="959"/>
        <v>0.72415308379264931</v>
      </c>
      <c r="Z225" s="168">
        <v>0.76293443558901897</v>
      </c>
      <c r="AA225" s="168">
        <f t="shared" si="959"/>
        <v>0.83739959831138855</v>
      </c>
      <c r="AB225" s="168">
        <f t="shared" si="959"/>
        <v>0.77302193279690257</v>
      </c>
      <c r="AC225" s="168">
        <f t="shared" si="959"/>
        <v>0.79309002596056632</v>
      </c>
      <c r="AD225" s="168">
        <f t="shared" si="959"/>
        <v>0.77976946215799048</v>
      </c>
      <c r="AE225" s="168">
        <f t="shared" si="959"/>
        <v>0.76120066852517732</v>
      </c>
      <c r="AF225" s="168">
        <f t="shared" si="959"/>
        <v>0.81035232023112214</v>
      </c>
      <c r="AG225" s="168">
        <f t="shared" si="959"/>
        <v>0.79645528668249455</v>
      </c>
      <c r="AH225" s="168">
        <f t="shared" si="959"/>
        <v>0.68601800210107111</v>
      </c>
      <c r="AI225" s="168">
        <f t="shared" si="959"/>
        <v>0.69705089964909595</v>
      </c>
      <c r="AJ225" s="168">
        <f t="shared" si="959"/>
        <v>0.74785612338243457</v>
      </c>
      <c r="AK225" s="168">
        <f t="shared" si="959"/>
        <v>0.64567927941003078</v>
      </c>
      <c r="AL225" s="168">
        <f t="shared" si="959"/>
        <v>0.7256840485280619</v>
      </c>
      <c r="AM225" s="168">
        <f t="shared" si="959"/>
        <v>0.7515123658883005</v>
      </c>
      <c r="AN225" s="168">
        <f t="shared" si="959"/>
        <v>0.74438165392335853</v>
      </c>
      <c r="AO225" s="168">
        <f t="shared" si="959"/>
        <v>0.73253588401116398</v>
      </c>
      <c r="AP225" s="168">
        <f t="shared" si="959"/>
        <v>0.74920705014917588</v>
      </c>
      <c r="AQ225" s="168">
        <f t="shared" si="959"/>
        <v>0.70879693188262483</v>
      </c>
      <c r="AR225" s="168">
        <f t="shared" si="959"/>
        <v>0.77659368963560549</v>
      </c>
      <c r="AS225" s="168">
        <f t="shared" si="959"/>
        <v>0.75395690911734004</v>
      </c>
      <c r="AT225" s="168">
        <f t="shared" si="959"/>
        <v>0.75136991446620993</v>
      </c>
      <c r="AU225" s="168">
        <f t="shared" si="959"/>
        <v>0.1726208625679333</v>
      </c>
      <c r="AV225" s="271">
        <f t="shared" si="959"/>
        <v>9.5655249958940286E-2</v>
      </c>
      <c r="AW225" s="271">
        <f t="shared" si="959"/>
        <v>0.29197876118428429</v>
      </c>
      <c r="AX225" s="271">
        <f t="shared" si="959"/>
        <v>0.23776995049907343</v>
      </c>
      <c r="AY225" s="271">
        <f t="shared" si="959"/>
        <v>0.73494483429034063</v>
      </c>
      <c r="AZ225" s="271">
        <f t="shared" si="959"/>
        <v>0.70192996157319132</v>
      </c>
      <c r="BA225" s="271">
        <f t="shared" si="959"/>
        <v>0.68350626026893102</v>
      </c>
      <c r="BB225" s="271">
        <f t="shared" si="959"/>
        <v>0.69239548153633035</v>
      </c>
      <c r="BC225" s="271">
        <f t="shared" si="959"/>
        <v>0.64570042898572355</v>
      </c>
      <c r="BD225" s="271">
        <f t="shared" si="959"/>
        <v>0.71754877913433146</v>
      </c>
      <c r="BE225" s="271">
        <f t="shared" si="959"/>
        <v>0.66726855291912279</v>
      </c>
      <c r="BF225" s="271">
        <f t="shared" si="959"/>
        <v>0.66860357449667307</v>
      </c>
      <c r="BG225" s="271">
        <f t="shared" si="959"/>
        <v>0.65139343921514614</v>
      </c>
      <c r="BH225" s="418">
        <f t="shared" ref="BH225:BR225" si="960">(BG106+BG214+BH138-BH106-BH214)/(BG106+BG214+BH138-BH214)</f>
        <v>0.62321385564237752</v>
      </c>
      <c r="BI225" s="418">
        <f t="shared" si="960"/>
        <v>0.69640473398331493</v>
      </c>
      <c r="BJ225" s="418">
        <f t="shared" si="960"/>
        <v>0.66398710430386387</v>
      </c>
      <c r="BK225" s="418">
        <f t="shared" si="960"/>
        <v>0.68367875523130472</v>
      </c>
      <c r="BL225" s="418">
        <f t="shared" si="960"/>
        <v>0.71089210178557227</v>
      </c>
      <c r="BM225" s="418">
        <f t="shared" si="960"/>
        <v>0.71045368423080091</v>
      </c>
      <c r="BN225" s="418">
        <f t="shared" si="960"/>
        <v>0.64328825168156267</v>
      </c>
      <c r="BO225" s="418">
        <f t="shared" si="960"/>
        <v>0.73556481656049877</v>
      </c>
      <c r="BP225" s="418">
        <f t="shared" si="960"/>
        <v>0.71299788626217087</v>
      </c>
      <c r="BQ225" s="418">
        <f t="shared" si="960"/>
        <v>0.73238903955698098</v>
      </c>
      <c r="BR225" s="418">
        <f t="shared" si="960"/>
        <v>0.72510394045101489</v>
      </c>
      <c r="BS225" s="418">
        <f t="shared" ref="BS225" si="961">(BR106+BR214+BS138-BS106-BS214)/(BR106+BR214+BS138-BS214)</f>
        <v>0.66807960806087485</v>
      </c>
      <c r="BT225" s="271"/>
      <c r="BU225" s="108"/>
      <c r="BV225" s="168">
        <f t="shared" si="955"/>
        <v>-0.100465707302962</v>
      </c>
      <c r="BW225" s="168">
        <f t="shared" si="955"/>
        <v>-0.1316380719899285</v>
      </c>
      <c r="BX225" s="168">
        <f t="shared" si="955"/>
        <v>-9.8494223415265592E-2</v>
      </c>
      <c r="BY225" s="168">
        <f t="shared" si="955"/>
        <v>-0.10590277632585188</v>
      </c>
      <c r="BZ225" s="168">
        <f t="shared" si="955"/>
        <v>-8.0727315395466626E-2</v>
      </c>
      <c r="CA225" s="168">
        <f t="shared" si="955"/>
        <v>-4.484909054367392E-2</v>
      </c>
      <c r="CB225" s="168">
        <f t="shared" si="955"/>
        <v>-7.0348664338278022E-2</v>
      </c>
      <c r="CC225" s="168">
        <f t="shared" si="955"/>
        <v>-3.2005025865014747E-2</v>
      </c>
      <c r="CD225" s="168">
        <f t="shared" si="955"/>
        <v>-6.1483633130719251E-2</v>
      </c>
      <c r="CE225" s="168">
        <f t="shared" si="955"/>
        <v>-0.11523776934282892</v>
      </c>
      <c r="CF225" s="168">
        <f t="shared" si="956"/>
        <v>-4.0997700804803916E-2</v>
      </c>
      <c r="CG225" s="168">
        <f t="shared" si="956"/>
        <v>3.9902447829985088E-2</v>
      </c>
      <c r="CH225" s="168">
        <f t="shared" si="956"/>
        <v>2.0599745175518436E-2</v>
      </c>
      <c r="CI225" s="168">
        <f t="shared" si="956"/>
        <v>6.5505166522893732E-2</v>
      </c>
      <c r="CJ225" s="168">
        <f t="shared" si="956"/>
        <v>4.1744716761713097E-2</v>
      </c>
      <c r="CK225" s="168">
        <f t="shared" si="956"/>
        <v>5.1827129720153353E-3</v>
      </c>
      <c r="CL225" s="168">
        <f t="shared" si="956"/>
        <v>4.2577104678438449E-2</v>
      </c>
      <c r="CM225" s="271">
        <f t="shared" si="956"/>
        <v>-2.2791146599501211E-3</v>
      </c>
      <c r="CN225" s="271">
        <f t="shared" si="956"/>
        <v>-0.12223298734734889</v>
      </c>
      <c r="CO225" s="271">
        <f t="shared" si="956"/>
        <v>-7.0370269247104433E-2</v>
      </c>
      <c r="CP225" s="271">
        <f t="shared" si="956"/>
        <v>-3.0096217165600736E-2</v>
      </c>
      <c r="CQ225" s="298">
        <f t="shared" si="956"/>
        <v>-7.8473804382618528E-2</v>
      </c>
      <c r="CR225" s="298">
        <f t="shared" si="957"/>
        <v>-3.7250387060957069E-2</v>
      </c>
      <c r="CS225" s="298">
        <f t="shared" si="957"/>
        <v>-8.5887232423088045E-2</v>
      </c>
      <c r="CT225" s="298">
        <f t="shared" si="957"/>
        <v>-2.8640278873544034E-2</v>
      </c>
      <c r="CU225" s="298">
        <f t="shared" si="957"/>
        <v>-6.055414194940234E-2</v>
      </c>
      <c r="CV225" s="298">
        <f t="shared" si="957"/>
        <v>-3.0562412008814599E-2</v>
      </c>
      <c r="CW225" s="298">
        <f t="shared" si="957"/>
        <v>-5.240373664255249E-2</v>
      </c>
      <c r="CX225" s="298">
        <f t="shared" si="957"/>
        <v>-3.3758630595516648E-2</v>
      </c>
      <c r="CY225" s="298">
        <f t="shared" si="957"/>
        <v>-4.249837756515451E-2</v>
      </c>
      <c r="CZ225" s="298">
        <f t="shared" si="957"/>
        <v>6.535191236513882E-2</v>
      </c>
      <c r="DA225" s="298">
        <f t="shared" si="957"/>
        <v>-0.52443003708116265</v>
      </c>
      <c r="DB225" s="298">
        <f t="shared" si="957"/>
        <v>-0.65220087342349431</v>
      </c>
      <c r="DC225" s="298">
        <f t="shared" si="957"/>
        <v>-0.3537005182257465</v>
      </c>
      <c r="DD225" s="298">
        <f t="shared" si="957"/>
        <v>-0.48791409802898844</v>
      </c>
      <c r="DE225" s="298">
        <f t="shared" si="957"/>
        <v>-1.6567531597959873E-2</v>
      </c>
      <c r="DF225" s="298">
        <f t="shared" si="957"/>
        <v>-4.2451692350167214E-2</v>
      </c>
      <c r="DG225" s="298">
        <f t="shared" si="957"/>
        <v>-4.9029623742232964E-2</v>
      </c>
      <c r="DH225" s="298">
        <f t="shared" si="957"/>
        <v>-5.6811568612845531E-2</v>
      </c>
      <c r="DI225" s="298">
        <f t="shared" si="957"/>
        <v>-6.3096502896901274E-2</v>
      </c>
      <c r="DJ225" s="298">
        <f t="shared" si="957"/>
        <v>-5.9044910501274028E-2</v>
      </c>
      <c r="DK225" s="298">
        <f t="shared" si="957"/>
        <v>-8.6688356198217242E-2</v>
      </c>
      <c r="DL225" s="298">
        <f t="shared" si="957"/>
        <v>-8.2766339969536862E-2</v>
      </c>
      <c r="DM225" s="298">
        <f t="shared" si="957"/>
        <v>0.47877257664721284</v>
      </c>
      <c r="DN225" s="298">
        <f t="shared" si="957"/>
        <v>0.52755860568343727</v>
      </c>
      <c r="DO225" s="298">
        <f t="shared" ref="DO225:DY225" si="962">BI225-AW225</f>
        <v>0.40442597279903064</v>
      </c>
      <c r="DP225" s="298">
        <f t="shared" si="962"/>
        <v>0.42621715380479042</v>
      </c>
      <c r="DQ225" s="298">
        <f t="shared" si="962"/>
        <v>-5.1266079059035907E-2</v>
      </c>
      <c r="DR225" s="298">
        <f t="shared" si="962"/>
        <v>8.9621402123809535E-3</v>
      </c>
      <c r="DS225" s="298">
        <f t="shared" si="962"/>
        <v>2.6947423961869887E-2</v>
      </c>
      <c r="DT225" s="298">
        <f t="shared" si="962"/>
        <v>-4.9107229854767676E-2</v>
      </c>
      <c r="DU225" s="298">
        <f t="shared" si="962"/>
        <v>8.9864387574775217E-2</v>
      </c>
      <c r="DV225" s="298">
        <f t="shared" si="962"/>
        <v>-4.5508928721605946E-3</v>
      </c>
      <c r="DW225" s="298">
        <f t="shared" si="962"/>
        <v>6.5120486637858188E-2</v>
      </c>
      <c r="DX225" s="298">
        <f t="shared" si="962"/>
        <v>5.6500365954341825E-2</v>
      </c>
      <c r="DY225" s="298">
        <f t="shared" si="962"/>
        <v>1.6686168845728711E-2</v>
      </c>
      <c r="DZ225" s="325"/>
      <c r="EA225" s="61"/>
    </row>
    <row r="226" spans="1:131" s="70" customFormat="1" ht="15.75" thickBot="1" x14ac:dyDescent="0.3">
      <c r="A226" s="144"/>
      <c r="B226" s="109" t="s">
        <v>148</v>
      </c>
      <c r="C226" s="110"/>
      <c r="D226" s="170">
        <f t="shared" ref="D226:BS226" si="963">(C107+C215+D139-D107-D215)/(C107+C215+D139-D215)</f>
        <v>0.56443258813095887</v>
      </c>
      <c r="E226" s="170">
        <f t="shared" si="963"/>
        <v>0.56075971135964442</v>
      </c>
      <c r="F226" s="170">
        <f t="shared" si="963"/>
        <v>0.52863750219125083</v>
      </c>
      <c r="G226" s="170">
        <f t="shared" si="963"/>
        <v>0.57079279322973575</v>
      </c>
      <c r="H226" s="171">
        <f t="shared" si="963"/>
        <v>0.57877199787810185</v>
      </c>
      <c r="I226" s="170">
        <f t="shared" si="963"/>
        <v>0.56714890916693483</v>
      </c>
      <c r="J226" s="171">
        <f t="shared" si="963"/>
        <v>0.564204810050837</v>
      </c>
      <c r="K226" s="170">
        <f t="shared" si="963"/>
        <v>0.47795421049473225</v>
      </c>
      <c r="L226" s="172">
        <f t="shared" si="963"/>
        <v>0.51830681983226834</v>
      </c>
      <c r="M226" s="171">
        <f t="shared" si="963"/>
        <v>0.57332491548616915</v>
      </c>
      <c r="N226" s="171">
        <f t="shared" si="963"/>
        <v>0.52510581954441682</v>
      </c>
      <c r="O226" s="171">
        <f t="shared" si="963"/>
        <v>0.51572608828317668</v>
      </c>
      <c r="P226" s="171">
        <f t="shared" si="963"/>
        <v>0.46080392031655765</v>
      </c>
      <c r="Q226" s="171">
        <f t="shared" si="963"/>
        <v>0.46170336691635477</v>
      </c>
      <c r="R226" s="171">
        <f t="shared" si="963"/>
        <v>0.44958425417388936</v>
      </c>
      <c r="S226" s="171">
        <f t="shared" si="963"/>
        <v>0.47800592087811128</v>
      </c>
      <c r="T226" s="171">
        <f t="shared" si="963"/>
        <v>0.50715685503899854</v>
      </c>
      <c r="U226" s="171">
        <f t="shared" si="963"/>
        <v>0.49297572624286534</v>
      </c>
      <c r="V226" s="171">
        <f t="shared" si="963"/>
        <v>0.45862160589220602</v>
      </c>
      <c r="W226" s="171">
        <f t="shared" si="963"/>
        <v>0.45393147854248123</v>
      </c>
      <c r="X226" s="172">
        <f t="shared" si="963"/>
        <v>0.42327210993671677</v>
      </c>
      <c r="Y226" s="171">
        <f t="shared" si="963"/>
        <v>0.42411907420934808</v>
      </c>
      <c r="Z226" s="171">
        <v>0.42612980699444042</v>
      </c>
      <c r="AA226" s="171">
        <f t="shared" si="963"/>
        <v>0.48474577461105889</v>
      </c>
      <c r="AB226" s="171">
        <f t="shared" si="963"/>
        <v>0.41334396934654272</v>
      </c>
      <c r="AC226" s="171">
        <f t="shared" si="963"/>
        <v>0.41438664813953491</v>
      </c>
      <c r="AD226" s="171">
        <f t="shared" si="963"/>
        <v>0.42225259068049642</v>
      </c>
      <c r="AE226" s="171">
        <f t="shared" si="963"/>
        <v>0.45167241573324829</v>
      </c>
      <c r="AF226" s="171">
        <f t="shared" si="963"/>
        <v>0.48548575907020375</v>
      </c>
      <c r="AG226" s="171">
        <f t="shared" si="963"/>
        <v>0.47546452050259513</v>
      </c>
      <c r="AH226" s="171">
        <f t="shared" si="963"/>
        <v>0.45654836867499049</v>
      </c>
      <c r="AI226" s="171">
        <f t="shared" si="963"/>
        <v>0.4296591953702843</v>
      </c>
      <c r="AJ226" s="171">
        <f t="shared" si="963"/>
        <v>0.4467552376280885</v>
      </c>
      <c r="AK226" s="171">
        <f t="shared" si="963"/>
        <v>0.44622057579211449</v>
      </c>
      <c r="AL226" s="171">
        <f t="shared" si="963"/>
        <v>0.47967756696011643</v>
      </c>
      <c r="AM226" s="171">
        <f t="shared" si="963"/>
        <v>0.50360111948175279</v>
      </c>
      <c r="AN226" s="171">
        <f t="shared" si="963"/>
        <v>0.45913692054741223</v>
      </c>
      <c r="AO226" s="171">
        <f t="shared" si="963"/>
        <v>0.43846872241353263</v>
      </c>
      <c r="AP226" s="171">
        <f t="shared" si="963"/>
        <v>0.46741293410979035</v>
      </c>
      <c r="AQ226" s="171">
        <f t="shared" si="963"/>
        <v>0.46095013411815045</v>
      </c>
      <c r="AR226" s="171">
        <f t="shared" si="963"/>
        <v>0.54445359761383549</v>
      </c>
      <c r="AS226" s="171">
        <f t="shared" si="963"/>
        <v>0.51120411400584087</v>
      </c>
      <c r="AT226" s="171">
        <f t="shared" si="963"/>
        <v>0.50238241081862667</v>
      </c>
      <c r="AU226" s="171">
        <f t="shared" si="963"/>
        <v>6.1804834210602323E-2</v>
      </c>
      <c r="AV226" s="272">
        <f t="shared" si="963"/>
        <v>-5.1601421339450025E-2</v>
      </c>
      <c r="AW226" s="272">
        <f t="shared" si="963"/>
        <v>0.10975847433335466</v>
      </c>
      <c r="AX226" s="272">
        <f t="shared" si="963"/>
        <v>0.40990731448320183</v>
      </c>
      <c r="AY226" s="272">
        <f t="shared" si="963"/>
        <v>0.3766578463915774</v>
      </c>
      <c r="AZ226" s="272">
        <f t="shared" si="963"/>
        <v>0.46309937513795157</v>
      </c>
      <c r="BA226" s="272">
        <f t="shared" si="963"/>
        <v>0.46908217384805767</v>
      </c>
      <c r="BB226" s="272">
        <f t="shared" si="963"/>
        <v>0.4571931730369988</v>
      </c>
      <c r="BC226" s="272">
        <f t="shared" si="963"/>
        <v>0.41941246291386092</v>
      </c>
      <c r="BD226" s="272">
        <f t="shared" si="963"/>
        <v>0.51858583461903374</v>
      </c>
      <c r="BE226" s="272">
        <f t="shared" si="963"/>
        <v>0.49781360416073661</v>
      </c>
      <c r="BF226" s="272">
        <f t="shared" si="963"/>
        <v>0.45256299876418582</v>
      </c>
      <c r="BG226" s="272">
        <f t="shared" si="963"/>
        <v>0.44565769569134328</v>
      </c>
      <c r="BH226" s="420">
        <f t="shared" si="963"/>
        <v>0.44989260094904593</v>
      </c>
      <c r="BI226" s="420">
        <f t="shared" si="963"/>
        <v>0.50876064886133865</v>
      </c>
      <c r="BJ226" s="420">
        <f t="shared" si="963"/>
        <v>0.4822890669185288</v>
      </c>
      <c r="BK226" s="420">
        <f t="shared" si="963"/>
        <v>0.48562488611860088</v>
      </c>
      <c r="BL226" s="420">
        <f t="shared" si="963"/>
        <v>0.49798867376747918</v>
      </c>
      <c r="BM226" s="420">
        <f t="shared" si="963"/>
        <v>0.48047185552724359</v>
      </c>
      <c r="BN226" s="420">
        <f t="shared" si="963"/>
        <v>0.44659459849484656</v>
      </c>
      <c r="BO226" s="420">
        <f t="shared" si="963"/>
        <v>0.5261171045625862</v>
      </c>
      <c r="BP226" s="420">
        <f t="shared" si="963"/>
        <v>0.51764871021878001</v>
      </c>
      <c r="BQ226" s="420">
        <f t="shared" si="963"/>
        <v>0.51225029092289709</v>
      </c>
      <c r="BR226" s="420">
        <f t="shared" si="963"/>
        <v>0.50801071484855298</v>
      </c>
      <c r="BS226" s="420">
        <f t="shared" si="963"/>
        <v>0.43407135713973599</v>
      </c>
      <c r="BT226" s="272"/>
      <c r="BU226" s="110"/>
      <c r="BV226" s="171">
        <f t="shared" si="955"/>
        <v>-0.10362866781440122</v>
      </c>
      <c r="BW226" s="171">
        <f t="shared" si="955"/>
        <v>-9.9056344443289646E-2</v>
      </c>
      <c r="BX226" s="171">
        <f t="shared" si="955"/>
        <v>-7.9053248017361466E-2</v>
      </c>
      <c r="BY226" s="171">
        <f t="shared" si="955"/>
        <v>-9.2786872351624472E-2</v>
      </c>
      <c r="BZ226" s="171">
        <f t="shared" si="955"/>
        <v>-7.1615142839103307E-2</v>
      </c>
      <c r="CA226" s="171">
        <f t="shared" si="955"/>
        <v>-7.4173182924069492E-2</v>
      </c>
      <c r="CB226" s="171">
        <f t="shared" si="955"/>
        <v>-0.10558320415863098</v>
      </c>
      <c r="CC226" s="171">
        <f t="shared" si="955"/>
        <v>-2.402273195225102E-2</v>
      </c>
      <c r="CD226" s="171">
        <f t="shared" si="955"/>
        <v>-9.5034709895551572E-2</v>
      </c>
      <c r="CE226" s="171">
        <f t="shared" si="955"/>
        <v>-0.14920584127682107</v>
      </c>
      <c r="CF226" s="171">
        <f t="shared" si="956"/>
        <v>-9.89760125499764E-2</v>
      </c>
      <c r="CG226" s="171">
        <f t="shared" si="956"/>
        <v>-3.0980313672117787E-2</v>
      </c>
      <c r="CH226" s="171">
        <f t="shared" si="956"/>
        <v>-4.745995097001493E-2</v>
      </c>
      <c r="CI226" s="171">
        <f t="shared" si="956"/>
        <v>-4.7316718776819866E-2</v>
      </c>
      <c r="CJ226" s="171">
        <f t="shared" si="956"/>
        <v>-2.7331663493392944E-2</v>
      </c>
      <c r="CK226" s="171">
        <f t="shared" si="956"/>
        <v>-2.633350514486299E-2</v>
      </c>
      <c r="CL226" s="171">
        <f t="shared" si="956"/>
        <v>-2.1671095968794796E-2</v>
      </c>
      <c r="CM226" s="272">
        <f t="shared" si="956"/>
        <v>-1.7511205740270208E-2</v>
      </c>
      <c r="CN226" s="272">
        <f t="shared" si="956"/>
        <v>-2.0732372172155289E-3</v>
      </c>
      <c r="CO226" s="272">
        <f t="shared" si="956"/>
        <v>-2.4272283172196929E-2</v>
      </c>
      <c r="CP226" s="272">
        <f t="shared" si="956"/>
        <v>2.348312769137173E-2</v>
      </c>
      <c r="CQ226" s="172">
        <f t="shared" si="956"/>
        <v>2.2101501582766414E-2</v>
      </c>
      <c r="CR226" s="172">
        <f t="shared" si="957"/>
        <v>5.3547759965676012E-2</v>
      </c>
      <c r="CS226" s="172">
        <f t="shared" si="957"/>
        <v>1.8855344870693902E-2</v>
      </c>
      <c r="CT226" s="172">
        <f t="shared" si="957"/>
        <v>4.5792951200869514E-2</v>
      </c>
      <c r="CU226" s="172">
        <f t="shared" si="957"/>
        <v>2.4082074273997722E-2</v>
      </c>
      <c r="CV226" s="172">
        <f t="shared" si="957"/>
        <v>4.5160343429293925E-2</v>
      </c>
      <c r="CW226" s="172">
        <f t="shared" si="957"/>
        <v>9.2777183849021561E-3</v>
      </c>
      <c r="CX226" s="172">
        <f t="shared" si="957"/>
        <v>5.8967838543631745E-2</v>
      </c>
      <c r="CY226" s="172">
        <f t="shared" si="957"/>
        <v>3.5739593503245737E-2</v>
      </c>
      <c r="CZ226" s="172">
        <f t="shared" si="957"/>
        <v>4.5834042143636178E-2</v>
      </c>
      <c r="DA226" s="172">
        <f t="shared" si="957"/>
        <v>-0.36785436115968195</v>
      </c>
      <c r="DB226" s="272">
        <f t="shared" si="957"/>
        <v>-0.4983566589675385</v>
      </c>
      <c r="DC226" s="272">
        <f t="shared" si="957"/>
        <v>-0.33646210145875982</v>
      </c>
      <c r="DD226" s="272">
        <f t="shared" si="957"/>
        <v>-6.9770252476914596E-2</v>
      </c>
      <c r="DE226" s="272">
        <f t="shared" si="957"/>
        <v>-0.12694327309017539</v>
      </c>
      <c r="DF226" s="272">
        <f t="shared" si="957"/>
        <v>3.9624545905393438E-3</v>
      </c>
      <c r="DG226" s="272">
        <f t="shared" si="957"/>
        <v>3.0613451434525041E-2</v>
      </c>
      <c r="DH226" s="272">
        <f t="shared" si="957"/>
        <v>-1.0219761072791544E-2</v>
      </c>
      <c r="DI226" s="272">
        <f t="shared" si="957"/>
        <v>-4.1537671204289528E-2</v>
      </c>
      <c r="DJ226" s="272">
        <f t="shared" si="957"/>
        <v>-2.5867762994801757E-2</v>
      </c>
      <c r="DK226" s="272">
        <f t="shared" si="957"/>
        <v>-1.3390509845104259E-2</v>
      </c>
      <c r="DL226" s="272">
        <f t="shared" si="957"/>
        <v>-4.9819412054440848E-2</v>
      </c>
      <c r="DM226" s="272">
        <f t="shared" si="957"/>
        <v>0.38385286148074094</v>
      </c>
      <c r="DN226" s="272">
        <f t="shared" si="957"/>
        <v>0.50149402228849593</v>
      </c>
      <c r="DO226" s="272">
        <f t="shared" si="957"/>
        <v>0.39900217452798398</v>
      </c>
      <c r="DP226" s="272">
        <f t="shared" si="957"/>
        <v>7.2381752435326963E-2</v>
      </c>
      <c r="DQ226" s="272">
        <f t="shared" si="957"/>
        <v>0.10896703972702348</v>
      </c>
      <c r="DR226" s="272">
        <f t="shared" si="957"/>
        <v>3.488929862952761E-2</v>
      </c>
      <c r="DS226" s="272">
        <f t="shared" si="957"/>
        <v>1.1389681679185915E-2</v>
      </c>
      <c r="DT226" s="272">
        <f t="shared" si="957"/>
        <v>-1.0598574542152239E-2</v>
      </c>
      <c r="DU226" s="272">
        <f t="shared" si="957"/>
        <v>0.10670464164872528</v>
      </c>
      <c r="DV226" s="272">
        <f t="shared" si="957"/>
        <v>-9.3712440025373045E-4</v>
      </c>
      <c r="DW226" s="272">
        <f t="shared" si="957"/>
        <v>1.4436686762160478E-2</v>
      </c>
      <c r="DX226" s="272">
        <f t="shared" si="957"/>
        <v>5.544771608436716E-2</v>
      </c>
      <c r="DY226" s="272">
        <f t="shared" si="957"/>
        <v>-1.1586338551607289E-2</v>
      </c>
      <c r="DZ226" s="326"/>
      <c r="EA226" s="112"/>
    </row>
    <row r="227" spans="1:131" ht="15.75" thickTop="1" x14ac:dyDescent="0.25">
      <c r="A227" s="143"/>
    </row>
    <row r="228" spans="1:131" x14ac:dyDescent="0.25">
      <c r="B228" s="1" t="s">
        <v>171</v>
      </c>
    </row>
    <row r="229" spans="1:131" x14ac:dyDescent="0.25">
      <c r="B229" s="17" t="s">
        <v>172</v>
      </c>
    </row>
    <row r="230" spans="1:131" x14ac:dyDescent="0.25">
      <c r="B230" t="s">
        <v>173</v>
      </c>
    </row>
    <row r="232" spans="1:131" x14ac:dyDescent="0.25">
      <c r="B232" s="28" t="s">
        <v>174</v>
      </c>
    </row>
    <row r="233" spans="1:131" x14ac:dyDescent="0.25">
      <c r="B233" t="s">
        <v>175</v>
      </c>
    </row>
    <row r="234" spans="1:131" x14ac:dyDescent="0.25">
      <c r="B234" t="s">
        <v>176</v>
      </c>
    </row>
    <row r="235" spans="1:131" x14ac:dyDescent="0.25">
      <c r="B235" t="s">
        <v>177</v>
      </c>
    </row>
    <row r="236" spans="1:131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E236"/>
  <sheetViews>
    <sheetView zoomScaleNormal="100"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72" width="13.7109375" customWidth="1"/>
    <col min="73" max="73" width="13.7109375" style="463" customWidth="1"/>
    <col min="74" max="129" width="13.7109375" customWidth="1"/>
    <col min="130" max="130" width="6.28515625" customWidth="1"/>
    <col min="131" max="131" width="13.7109375" hidden="1" customWidth="1"/>
    <col min="132" max="132" width="14.28515625" customWidth="1"/>
    <col min="133" max="133" width="9.28515625" customWidth="1"/>
    <col min="134" max="134" width="14.28515625" customWidth="1"/>
  </cols>
  <sheetData>
    <row r="1" spans="1:133" ht="16.5" thickTop="1" thickBot="1" x14ac:dyDescent="0.3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</row>
    <row r="2" spans="1:133" ht="27.6" customHeight="1" thickTop="1" x14ac:dyDescent="0.25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457"/>
      <c r="BV2" s="8"/>
      <c r="EA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458"/>
      <c r="BV3" s="10"/>
      <c r="EA3" s="6"/>
    </row>
    <row r="4" spans="1:133" ht="27.6" customHeight="1" x14ac:dyDescent="0.25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458"/>
      <c r="BV4" s="8"/>
      <c r="EA4" s="6"/>
    </row>
    <row r="5" spans="1:133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458"/>
      <c r="BV5" s="8"/>
      <c r="EA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59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EA6" s="17">
        <v>4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82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54"/>
      <c r="DZ7" s="323"/>
      <c r="EA7" s="247" t="s">
        <v>82</v>
      </c>
    </row>
    <row r="8" spans="1:133" ht="15.75" thickBot="1" x14ac:dyDescent="0.3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7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7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25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/>
      <c r="BU8" s="460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227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s="324"/>
      <c r="EA8" s="248">
        <v>45626</v>
      </c>
      <c r="EC8" s="146"/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50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325"/>
      <c r="EA9" s="53"/>
    </row>
    <row r="10" spans="1:133" s="56" customFormat="1" x14ac:dyDescent="0.25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6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398">
        <v>12213</v>
      </c>
      <c r="BI10" s="422">
        <v>12232</v>
      </c>
      <c r="BJ10" s="422">
        <v>12243</v>
      </c>
      <c r="BK10" s="422">
        <v>12257</v>
      </c>
      <c r="BL10" s="192">
        <v>12287</v>
      </c>
      <c r="BM10" s="192">
        <v>12282</v>
      </c>
      <c r="BN10" s="192">
        <v>12310</v>
      </c>
      <c r="BO10" s="192">
        <v>12350</v>
      </c>
      <c r="BP10" s="192">
        <v>12379</v>
      </c>
      <c r="BQ10" s="192">
        <v>12393</v>
      </c>
      <c r="BR10" s="192">
        <v>12395</v>
      </c>
      <c r="BS10" s="192">
        <v>12411</v>
      </c>
      <c r="BT10" s="192"/>
      <c r="BU10" s="58">
        <f t="shared" ref="BU10:DY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1">
        <f t="shared" si="0"/>
        <v>36</v>
      </c>
      <c r="CR10" s="291">
        <f t="shared" si="0"/>
        <v>8</v>
      </c>
      <c r="CS10" s="291">
        <f t="shared" si="0"/>
        <v>5</v>
      </c>
      <c r="CT10" s="291">
        <f t="shared" si="0"/>
        <v>17</v>
      </c>
      <c r="CU10" s="291">
        <f t="shared" si="0"/>
        <v>44</v>
      </c>
      <c r="CV10" s="291">
        <f t="shared" si="0"/>
        <v>71</v>
      </c>
      <c r="CW10" s="291">
        <f t="shared" si="0"/>
        <v>95</v>
      </c>
      <c r="CX10" s="291">
        <f t="shared" si="0"/>
        <v>49</v>
      </c>
      <c r="CY10" s="291">
        <f t="shared" si="0"/>
        <v>75</v>
      </c>
      <c r="CZ10" s="291">
        <f t="shared" si="0"/>
        <v>98</v>
      </c>
      <c r="DA10" s="291">
        <f t="shared" si="0"/>
        <v>83</v>
      </c>
      <c r="DB10" s="291">
        <f t="shared" si="0"/>
        <v>103</v>
      </c>
      <c r="DC10" s="291">
        <f t="shared" si="0"/>
        <v>96</v>
      </c>
      <c r="DD10" s="291">
        <f t="shared" si="0"/>
        <v>103</v>
      </c>
      <c r="DE10" s="291">
        <f t="shared" si="0"/>
        <v>102</v>
      </c>
      <c r="DF10" s="291">
        <f t="shared" si="0"/>
        <v>130</v>
      </c>
      <c r="DG10" s="291">
        <f t="shared" si="0"/>
        <v>115</v>
      </c>
      <c r="DH10" s="291">
        <f t="shared" si="0"/>
        <v>113</v>
      </c>
      <c r="DI10" s="291">
        <f t="shared" si="0"/>
        <v>118</v>
      </c>
      <c r="DJ10" s="291">
        <f t="shared" si="0"/>
        <v>132</v>
      </c>
      <c r="DK10" s="291">
        <f t="shared" si="0"/>
        <v>131</v>
      </c>
      <c r="DL10" s="291">
        <f t="shared" si="0"/>
        <v>105</v>
      </c>
      <c r="DM10" s="291">
        <f t="shared" si="0"/>
        <v>132</v>
      </c>
      <c r="DN10" s="291">
        <f t="shared" si="0"/>
        <v>154</v>
      </c>
      <c r="DO10" s="291">
        <f t="shared" si="0"/>
        <v>162</v>
      </c>
      <c r="DP10" s="291">
        <f t="shared" si="0"/>
        <v>169</v>
      </c>
      <c r="DQ10" s="291">
        <f t="shared" si="0"/>
        <v>181</v>
      </c>
      <c r="DR10" s="291">
        <f t="shared" si="0"/>
        <v>175</v>
      </c>
      <c r="DS10" s="291">
        <f t="shared" si="0"/>
        <v>166</v>
      </c>
      <c r="DT10" s="291">
        <f t="shared" si="0"/>
        <v>177</v>
      </c>
      <c r="DU10" s="291">
        <f t="shared" si="0"/>
        <v>180</v>
      </c>
      <c r="DV10" s="291">
        <f t="shared" si="0"/>
        <v>213</v>
      </c>
      <c r="DW10" s="291">
        <f t="shared" si="0"/>
        <v>236</v>
      </c>
      <c r="DX10" s="291">
        <f t="shared" si="0"/>
        <v>238</v>
      </c>
      <c r="DY10" s="291">
        <f t="shared" si="0"/>
        <v>232</v>
      </c>
      <c r="DZ10" s="325"/>
      <c r="EA10" s="61">
        <f>'MONTHLY SUMMARIES'!F10</f>
        <v>12411</v>
      </c>
    </row>
    <row r="11" spans="1:133" s="56" customFormat="1" x14ac:dyDescent="0.2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6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398">
        <v>1702</v>
      </c>
      <c r="BI11" s="422">
        <v>1774</v>
      </c>
      <c r="BJ11" s="422">
        <v>1819</v>
      </c>
      <c r="BK11" s="422">
        <v>1678</v>
      </c>
      <c r="BL11" s="192">
        <v>1716</v>
      </c>
      <c r="BM11" s="192">
        <v>1716</v>
      </c>
      <c r="BN11" s="192">
        <v>1777</v>
      </c>
      <c r="BO11" s="192">
        <v>1831</v>
      </c>
      <c r="BP11" s="192">
        <v>1873</v>
      </c>
      <c r="BQ11" s="192">
        <v>1909</v>
      </c>
      <c r="BR11" s="192">
        <v>1935</v>
      </c>
      <c r="BS11" s="192">
        <v>1999</v>
      </c>
      <c r="BT11" s="192"/>
      <c r="BU11" s="5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325"/>
      <c r="EA11" s="61">
        <f>GETPIVOTDATA("VALUE",'CSS ESCO pvt'!$I$3,"DATE_FILE",$EA$8,"COMPANY",$EA$6,"TRIM_CAT","Residential-GRID","TRIM_LINE",$A9)</f>
        <v>1999</v>
      </c>
    </row>
    <row r="12" spans="1:133" s="56" customFormat="1" x14ac:dyDescent="0.2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6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398">
        <v>10511</v>
      </c>
      <c r="BI12" s="422">
        <v>10458</v>
      </c>
      <c r="BJ12" s="422">
        <v>10424</v>
      </c>
      <c r="BK12" s="422">
        <v>10579</v>
      </c>
      <c r="BL12" s="192">
        <v>10571</v>
      </c>
      <c r="BM12" s="192">
        <v>10566</v>
      </c>
      <c r="BN12" s="192">
        <v>10533</v>
      </c>
      <c r="BO12" s="192">
        <v>10519</v>
      </c>
      <c r="BP12" s="192">
        <v>10506</v>
      </c>
      <c r="BQ12" s="192">
        <v>10484</v>
      </c>
      <c r="BR12" s="192">
        <v>10460</v>
      </c>
      <c r="BS12" s="192">
        <v>10412</v>
      </c>
      <c r="BT12" s="192"/>
      <c r="BU12" s="5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325"/>
      <c r="EA12" s="75">
        <f>EA10-EA11</f>
        <v>10412</v>
      </c>
    </row>
    <row r="13" spans="1:133" s="56" customFormat="1" x14ac:dyDescent="0.25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6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398">
        <v>158</v>
      </c>
      <c r="BI13" s="422">
        <v>154</v>
      </c>
      <c r="BJ13" s="422">
        <v>155</v>
      </c>
      <c r="BK13" s="422">
        <v>159</v>
      </c>
      <c r="BL13" s="192">
        <v>156</v>
      </c>
      <c r="BM13" s="192">
        <v>161</v>
      </c>
      <c r="BN13" s="192">
        <v>160</v>
      </c>
      <c r="BO13" s="192">
        <v>160</v>
      </c>
      <c r="BP13" s="192">
        <v>162</v>
      </c>
      <c r="BQ13" s="192">
        <v>166</v>
      </c>
      <c r="BR13" s="192">
        <v>164</v>
      </c>
      <c r="BS13" s="192">
        <v>165</v>
      </c>
      <c r="BT13" s="192"/>
      <c r="BU13" s="58">
        <f t="shared" ref="BU13:DY13" si="1">O13-C13</f>
        <v>1</v>
      </c>
      <c r="BV13" s="62">
        <f t="shared" si="1"/>
        <v>3</v>
      </c>
      <c r="BW13" s="62">
        <f t="shared" si="1"/>
        <v>6</v>
      </c>
      <c r="BX13" s="62">
        <f t="shared" si="1"/>
        <v>8</v>
      </c>
      <c r="BY13" s="62">
        <f t="shared" si="1"/>
        <v>14</v>
      </c>
      <c r="BZ13" s="62">
        <f t="shared" si="1"/>
        <v>17</v>
      </c>
      <c r="CA13" s="62">
        <f t="shared" si="1"/>
        <v>13</v>
      </c>
      <c r="CB13" s="62">
        <f t="shared" si="1"/>
        <v>3</v>
      </c>
      <c r="CC13" s="62">
        <f t="shared" si="1"/>
        <v>6</v>
      </c>
      <c r="CD13" s="62">
        <f t="shared" si="1"/>
        <v>18</v>
      </c>
      <c r="CE13" s="62">
        <f t="shared" si="1"/>
        <v>20</v>
      </c>
      <c r="CF13" s="62">
        <f t="shared" si="1"/>
        <v>27</v>
      </c>
      <c r="CG13" s="62">
        <f t="shared" si="1"/>
        <v>30</v>
      </c>
      <c r="CH13" s="62">
        <f t="shared" si="1"/>
        <v>41</v>
      </c>
      <c r="CI13" s="62">
        <f t="shared" si="1"/>
        <v>40</v>
      </c>
      <c r="CJ13" s="62">
        <f t="shared" si="1"/>
        <v>37</v>
      </c>
      <c r="CK13" s="62">
        <f t="shared" si="1"/>
        <v>30</v>
      </c>
      <c r="CL13" s="62">
        <f t="shared" si="1"/>
        <v>25</v>
      </c>
      <c r="CM13" s="251">
        <f t="shared" si="1"/>
        <v>21</v>
      </c>
      <c r="CN13" s="251">
        <f t="shared" si="1"/>
        <v>21</v>
      </c>
      <c r="CO13" s="251">
        <f t="shared" si="1"/>
        <v>11</v>
      </c>
      <c r="CP13" s="251">
        <f t="shared" si="1"/>
        <v>-7</v>
      </c>
      <c r="CQ13" s="291">
        <f t="shared" si="1"/>
        <v>-6</v>
      </c>
      <c r="CR13" s="291">
        <f t="shared" si="1"/>
        <v>-10</v>
      </c>
      <c r="CS13" s="291">
        <f t="shared" si="1"/>
        <v>-15</v>
      </c>
      <c r="CT13" s="291">
        <f t="shared" si="1"/>
        <v>-29</v>
      </c>
      <c r="CU13" s="291">
        <f t="shared" si="1"/>
        <v>-28</v>
      </c>
      <c r="CV13" s="291">
        <f t="shared" si="1"/>
        <v>-24</v>
      </c>
      <c r="CW13" s="291">
        <f t="shared" si="1"/>
        <v>-31</v>
      </c>
      <c r="CX13" s="291">
        <f t="shared" si="1"/>
        <v>-32</v>
      </c>
      <c r="CY13" s="291">
        <f t="shared" si="1"/>
        <v>-18</v>
      </c>
      <c r="CZ13" s="291">
        <f t="shared" si="1"/>
        <v>-10</v>
      </c>
      <c r="DA13" s="291">
        <f t="shared" si="1"/>
        <v>-8</v>
      </c>
      <c r="DB13" s="291">
        <f t="shared" si="1"/>
        <v>-9</v>
      </c>
      <c r="DC13" s="291">
        <f t="shared" si="1"/>
        <v>-8</v>
      </c>
      <c r="DD13" s="291">
        <f t="shared" si="1"/>
        <v>-7</v>
      </c>
      <c r="DE13" s="291">
        <f t="shared" si="1"/>
        <v>-1</v>
      </c>
      <c r="DF13" s="291">
        <f t="shared" si="1"/>
        <v>-8</v>
      </c>
      <c r="DG13" s="291">
        <f t="shared" si="1"/>
        <v>-3</v>
      </c>
      <c r="DH13" s="291">
        <f t="shared" si="1"/>
        <v>-2</v>
      </c>
      <c r="DI13" s="291">
        <f t="shared" si="1"/>
        <v>9</v>
      </c>
      <c r="DJ13" s="291">
        <f t="shared" si="1"/>
        <v>17</v>
      </c>
      <c r="DK13" s="291">
        <f t="shared" si="1"/>
        <v>6</v>
      </c>
      <c r="DL13" s="291">
        <f t="shared" si="1"/>
        <v>8</v>
      </c>
      <c r="DM13" s="291">
        <f t="shared" si="1"/>
        <v>12</v>
      </c>
      <c r="DN13" s="291">
        <f t="shared" si="1"/>
        <v>20</v>
      </c>
      <c r="DO13" s="291">
        <f t="shared" si="1"/>
        <v>12</v>
      </c>
      <c r="DP13" s="291">
        <f t="shared" si="1"/>
        <v>10</v>
      </c>
      <c r="DQ13" s="291">
        <f t="shared" si="1"/>
        <v>10</v>
      </c>
      <c r="DR13" s="291">
        <f t="shared" si="1"/>
        <v>15</v>
      </c>
      <c r="DS13" s="291">
        <f t="shared" si="1"/>
        <v>12</v>
      </c>
      <c r="DT13" s="291">
        <f t="shared" si="1"/>
        <v>7</v>
      </c>
      <c r="DU13" s="291">
        <f t="shared" si="1"/>
        <v>4</v>
      </c>
      <c r="DV13" s="291">
        <f t="shared" si="1"/>
        <v>1</v>
      </c>
      <c r="DW13" s="291">
        <f t="shared" si="1"/>
        <v>9</v>
      </c>
      <c r="DX13" s="291">
        <f t="shared" si="1"/>
        <v>7</v>
      </c>
      <c r="DY13" s="291">
        <f t="shared" si="1"/>
        <v>8</v>
      </c>
      <c r="DZ13" s="325"/>
      <c r="EA13" s="61">
        <f>'MONTHLY SUMMARIES'!F11</f>
        <v>165</v>
      </c>
    </row>
    <row r="14" spans="1:133" s="56" customFormat="1" x14ac:dyDescent="0.2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6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398">
        <v>36</v>
      </c>
      <c r="BI14" s="422">
        <v>35</v>
      </c>
      <c r="BJ14" s="422">
        <v>35</v>
      </c>
      <c r="BK14" s="422">
        <v>36</v>
      </c>
      <c r="BL14" s="192">
        <v>35</v>
      </c>
      <c r="BM14" s="192">
        <v>35</v>
      </c>
      <c r="BN14" s="192">
        <v>38</v>
      </c>
      <c r="BO14" s="192">
        <v>37</v>
      </c>
      <c r="BP14" s="192">
        <v>37</v>
      </c>
      <c r="BQ14" s="192">
        <v>38</v>
      </c>
      <c r="BR14" s="192">
        <v>38</v>
      </c>
      <c r="BS14" s="192">
        <v>39</v>
      </c>
      <c r="BT14" s="192"/>
      <c r="BU14" s="5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325"/>
      <c r="EA14" s="61">
        <f>GETPIVOTDATA("VALUE",'CSS ESCO pvt'!$I$3,"DATE_FILE",$EA$8,"COMPANY",$EA$6,"TRIM_CAT","Low Income Residential-GRID","TRIM_LINE",$A9)</f>
        <v>39</v>
      </c>
    </row>
    <row r="15" spans="1:133" s="56" customFormat="1" x14ac:dyDescent="0.2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6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398">
        <v>122</v>
      </c>
      <c r="BI15" s="422">
        <v>119</v>
      </c>
      <c r="BJ15" s="422">
        <v>120</v>
      </c>
      <c r="BK15" s="422">
        <v>123</v>
      </c>
      <c r="BL15" s="192">
        <v>121</v>
      </c>
      <c r="BM15" s="192">
        <v>126</v>
      </c>
      <c r="BN15" s="192">
        <v>122</v>
      </c>
      <c r="BO15" s="192">
        <v>123</v>
      </c>
      <c r="BP15" s="192">
        <v>125</v>
      </c>
      <c r="BQ15" s="192">
        <v>128</v>
      </c>
      <c r="BR15" s="192">
        <v>126</v>
      </c>
      <c r="BS15" s="192">
        <v>126</v>
      </c>
      <c r="BT15" s="192"/>
      <c r="BU15" s="5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325"/>
      <c r="EA15" s="75">
        <f>EA13-EA14</f>
        <v>126</v>
      </c>
    </row>
    <row r="16" spans="1:133" s="56" customFormat="1" x14ac:dyDescent="0.25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6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398">
        <v>1608</v>
      </c>
      <c r="BI16" s="422">
        <v>1611</v>
      </c>
      <c r="BJ16" s="422">
        <v>1610</v>
      </c>
      <c r="BK16" s="422">
        <v>1607</v>
      </c>
      <c r="BL16" s="192">
        <v>1604</v>
      </c>
      <c r="BM16" s="192">
        <v>1603</v>
      </c>
      <c r="BN16" s="192">
        <v>1610</v>
      </c>
      <c r="BO16" s="192">
        <v>1609</v>
      </c>
      <c r="BP16" s="192">
        <v>1615</v>
      </c>
      <c r="BQ16" s="192">
        <v>1619</v>
      </c>
      <c r="BR16" s="192">
        <v>1619</v>
      </c>
      <c r="BS16" s="192">
        <v>1625</v>
      </c>
      <c r="BT16" s="192"/>
      <c r="BU16" s="58">
        <f t="shared" ref="BU16:CD18" si="2">O16-C16</f>
        <v>68</v>
      </c>
      <c r="BV16" s="62">
        <f t="shared" si="2"/>
        <v>62</v>
      </c>
      <c r="BW16" s="62">
        <f t="shared" si="2"/>
        <v>68</v>
      </c>
      <c r="BX16" s="62">
        <f t="shared" si="2"/>
        <v>67</v>
      </c>
      <c r="BY16" s="62">
        <f t="shared" si="2"/>
        <v>65</v>
      </c>
      <c r="BZ16" s="62">
        <f t="shared" si="2"/>
        <v>58</v>
      </c>
      <c r="CA16" s="62">
        <f t="shared" si="2"/>
        <v>50</v>
      </c>
      <c r="CB16" s="62">
        <f t="shared" si="2"/>
        <v>48</v>
      </c>
      <c r="CC16" s="62">
        <f t="shared" si="2"/>
        <v>40</v>
      </c>
      <c r="CD16" s="62">
        <f t="shared" si="2"/>
        <v>31</v>
      </c>
      <c r="CE16" s="62">
        <f t="shared" ref="CE16:CN18" si="3">Y16-M16</f>
        <v>25</v>
      </c>
      <c r="CF16" s="62">
        <f t="shared" si="3"/>
        <v>17</v>
      </c>
      <c r="CG16" s="62">
        <f t="shared" si="3"/>
        <v>25</v>
      </c>
      <c r="CH16" s="62">
        <f t="shared" si="3"/>
        <v>23</v>
      </c>
      <c r="CI16" s="62">
        <f t="shared" si="3"/>
        <v>16</v>
      </c>
      <c r="CJ16" s="62">
        <f t="shared" si="3"/>
        <v>19</v>
      </c>
      <c r="CK16" s="62">
        <f t="shared" si="3"/>
        <v>18</v>
      </c>
      <c r="CL16" s="62">
        <f t="shared" si="3"/>
        <v>23</v>
      </c>
      <c r="CM16" s="251">
        <f t="shared" si="3"/>
        <v>20</v>
      </c>
      <c r="CN16" s="251">
        <f t="shared" si="3"/>
        <v>17</v>
      </c>
      <c r="CO16" s="251">
        <f t="shared" ref="CO16:CX18" si="4">AI16-W16</f>
        <v>14</v>
      </c>
      <c r="CP16" s="251">
        <f t="shared" si="4"/>
        <v>12</v>
      </c>
      <c r="CQ16" s="291">
        <f t="shared" si="4"/>
        <v>16</v>
      </c>
      <c r="CR16" s="291">
        <f t="shared" si="4"/>
        <v>9</v>
      </c>
      <c r="CS16" s="291">
        <f t="shared" si="4"/>
        <v>4</v>
      </c>
      <c r="CT16" s="291">
        <f t="shared" si="4"/>
        <v>1</v>
      </c>
      <c r="CU16" s="291">
        <f t="shared" si="4"/>
        <v>-2</v>
      </c>
      <c r="CV16" s="291">
        <f t="shared" si="4"/>
        <v>-10</v>
      </c>
      <c r="CW16" s="291">
        <f t="shared" si="4"/>
        <v>-12</v>
      </c>
      <c r="CX16" s="291">
        <f t="shared" si="4"/>
        <v>-11</v>
      </c>
      <c r="CY16" s="291">
        <f t="shared" ref="CY16:DH18" si="5">AS16-AG16</f>
        <v>-8</v>
      </c>
      <c r="CZ16" s="291">
        <f t="shared" si="5"/>
        <v>-1</v>
      </c>
      <c r="DA16" s="291">
        <f t="shared" si="5"/>
        <v>3</v>
      </c>
      <c r="DB16" s="291">
        <f t="shared" si="5"/>
        <v>-3</v>
      </c>
      <c r="DC16" s="291">
        <f t="shared" si="5"/>
        <v>-4</v>
      </c>
      <c r="DD16" s="291">
        <f t="shared" si="5"/>
        <v>-1</v>
      </c>
      <c r="DE16" s="291">
        <f t="shared" si="5"/>
        <v>-2</v>
      </c>
      <c r="DF16" s="291">
        <f t="shared" si="5"/>
        <v>4</v>
      </c>
      <c r="DG16" s="291">
        <f t="shared" si="5"/>
        <v>0</v>
      </c>
      <c r="DH16" s="291">
        <f t="shared" si="5"/>
        <v>0</v>
      </c>
      <c r="DI16" s="291">
        <f t="shared" ref="DI16:DY18" si="6">BC16-AQ16</f>
        <v>9</v>
      </c>
      <c r="DJ16" s="291">
        <f t="shared" si="6"/>
        <v>10</v>
      </c>
      <c r="DK16" s="291">
        <f t="shared" si="6"/>
        <v>11</v>
      </c>
      <c r="DL16" s="291">
        <f t="shared" si="6"/>
        <v>5</v>
      </c>
      <c r="DM16" s="291">
        <f t="shared" si="6"/>
        <v>-4</v>
      </c>
      <c r="DN16" s="291">
        <f t="shared" si="6"/>
        <v>8</v>
      </c>
      <c r="DO16" s="291">
        <f t="shared" si="6"/>
        <v>11</v>
      </c>
      <c r="DP16" s="291">
        <f t="shared" si="6"/>
        <v>11</v>
      </c>
      <c r="DQ16" s="291">
        <f t="shared" si="6"/>
        <v>5</v>
      </c>
      <c r="DR16" s="291">
        <f t="shared" si="6"/>
        <v>3</v>
      </c>
      <c r="DS16" s="291">
        <f t="shared" si="6"/>
        <v>6</v>
      </c>
      <c r="DT16" s="291">
        <f t="shared" si="6"/>
        <v>15</v>
      </c>
      <c r="DU16" s="291">
        <f t="shared" si="6"/>
        <v>5</v>
      </c>
      <c r="DV16" s="291">
        <f t="shared" si="6"/>
        <v>9</v>
      </c>
      <c r="DW16" s="291">
        <f t="shared" si="6"/>
        <v>13</v>
      </c>
      <c r="DX16" s="291">
        <f t="shared" si="6"/>
        <v>13</v>
      </c>
      <c r="DY16" s="291">
        <f t="shared" si="6"/>
        <v>22</v>
      </c>
      <c r="DZ16" s="325"/>
      <c r="EA16" s="61">
        <f>'MONTHLY SUMMARIES'!F12</f>
        <v>1625</v>
      </c>
    </row>
    <row r="17" spans="1:131" s="56" customFormat="1" x14ac:dyDescent="0.25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6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398">
        <v>74</v>
      </c>
      <c r="BI17" s="422">
        <v>74</v>
      </c>
      <c r="BJ17" s="422">
        <v>74</v>
      </c>
      <c r="BK17" s="422">
        <v>75</v>
      </c>
      <c r="BL17" s="192">
        <v>75</v>
      </c>
      <c r="BM17" s="192">
        <v>75</v>
      </c>
      <c r="BN17" s="192">
        <v>76</v>
      </c>
      <c r="BO17" s="192">
        <v>77</v>
      </c>
      <c r="BP17" s="192">
        <v>79</v>
      </c>
      <c r="BQ17" s="192">
        <v>76</v>
      </c>
      <c r="BR17" s="192">
        <v>77</v>
      </c>
      <c r="BS17" s="192">
        <v>76</v>
      </c>
      <c r="BT17" s="192"/>
      <c r="BU17" s="58">
        <f t="shared" si="2"/>
        <v>1</v>
      </c>
      <c r="BV17" s="62">
        <f t="shared" si="2"/>
        <v>1</v>
      </c>
      <c r="BW17" s="62">
        <f t="shared" si="2"/>
        <v>2</v>
      </c>
      <c r="BX17" s="62">
        <f t="shared" si="2"/>
        <v>1</v>
      </c>
      <c r="BY17" s="62">
        <f t="shared" si="2"/>
        <v>1</v>
      </c>
      <c r="BZ17" s="62">
        <f t="shared" si="2"/>
        <v>0</v>
      </c>
      <c r="CA17" s="62">
        <f t="shared" si="2"/>
        <v>0</v>
      </c>
      <c r="CB17" s="62">
        <f t="shared" si="2"/>
        <v>0</v>
      </c>
      <c r="CC17" s="62">
        <f t="shared" si="2"/>
        <v>0</v>
      </c>
      <c r="CD17" s="62">
        <f t="shared" si="2"/>
        <v>-1</v>
      </c>
      <c r="CE17" s="62">
        <f t="shared" si="3"/>
        <v>0</v>
      </c>
      <c r="CF17" s="62">
        <f t="shared" si="3"/>
        <v>-1</v>
      </c>
      <c r="CG17" s="62">
        <f t="shared" si="3"/>
        <v>-1</v>
      </c>
      <c r="CH17" s="62">
        <f t="shared" si="3"/>
        <v>-1</v>
      </c>
      <c r="CI17" s="62">
        <f t="shared" si="3"/>
        <v>-2</v>
      </c>
      <c r="CJ17" s="62">
        <f t="shared" si="3"/>
        <v>-1</v>
      </c>
      <c r="CK17" s="62">
        <f t="shared" si="3"/>
        <v>-2</v>
      </c>
      <c r="CL17" s="62">
        <f t="shared" si="3"/>
        <v>0</v>
      </c>
      <c r="CM17" s="251">
        <f t="shared" si="3"/>
        <v>-2</v>
      </c>
      <c r="CN17" s="251">
        <f t="shared" si="3"/>
        <v>-1</v>
      </c>
      <c r="CO17" s="251">
        <f t="shared" si="4"/>
        <v>-2</v>
      </c>
      <c r="CP17" s="251">
        <f t="shared" si="4"/>
        <v>-1</v>
      </c>
      <c r="CQ17" s="291">
        <f t="shared" si="4"/>
        <v>-1</v>
      </c>
      <c r="CR17" s="291">
        <f t="shared" si="4"/>
        <v>-1</v>
      </c>
      <c r="CS17" s="291">
        <f t="shared" si="4"/>
        <v>-1</v>
      </c>
      <c r="CT17" s="291">
        <f t="shared" si="4"/>
        <v>-1</v>
      </c>
      <c r="CU17" s="291">
        <f t="shared" si="4"/>
        <v>-1</v>
      </c>
      <c r="CV17" s="291">
        <f t="shared" si="4"/>
        <v>-2</v>
      </c>
      <c r="CW17" s="291">
        <f t="shared" si="4"/>
        <v>-1</v>
      </c>
      <c r="CX17" s="291">
        <f t="shared" si="4"/>
        <v>-3</v>
      </c>
      <c r="CY17" s="291">
        <f t="shared" si="5"/>
        <v>0</v>
      </c>
      <c r="CZ17" s="291">
        <f t="shared" si="5"/>
        <v>-1</v>
      </c>
      <c r="DA17" s="291">
        <f t="shared" si="5"/>
        <v>0</v>
      </c>
      <c r="DB17" s="291">
        <f t="shared" si="5"/>
        <v>0</v>
      </c>
      <c r="DC17" s="291">
        <f t="shared" si="5"/>
        <v>0</v>
      </c>
      <c r="DD17" s="291">
        <f t="shared" si="5"/>
        <v>1</v>
      </c>
      <c r="DE17" s="291">
        <f t="shared" si="5"/>
        <v>0</v>
      </c>
      <c r="DF17" s="291">
        <f t="shared" si="5"/>
        <v>0</v>
      </c>
      <c r="DG17" s="291">
        <f t="shared" si="5"/>
        <v>0</v>
      </c>
      <c r="DH17" s="291">
        <f t="shared" si="5"/>
        <v>1</v>
      </c>
      <c r="DI17" s="291">
        <f t="shared" si="6"/>
        <v>1</v>
      </c>
      <c r="DJ17" s="291">
        <f t="shared" si="6"/>
        <v>0</v>
      </c>
      <c r="DK17" s="291">
        <f t="shared" si="6"/>
        <v>-1</v>
      </c>
      <c r="DL17" s="291">
        <f t="shared" si="6"/>
        <v>-1</v>
      </c>
      <c r="DM17" s="291">
        <f t="shared" si="6"/>
        <v>-3</v>
      </c>
      <c r="DN17" s="291">
        <f t="shared" si="6"/>
        <v>-3</v>
      </c>
      <c r="DO17" s="291">
        <f t="shared" si="6"/>
        <v>-4</v>
      </c>
      <c r="DP17" s="291">
        <f t="shared" si="6"/>
        <v>-4</v>
      </c>
      <c r="DQ17" s="291">
        <f t="shared" si="6"/>
        <v>-2</v>
      </c>
      <c r="DR17" s="291">
        <f t="shared" si="6"/>
        <v>-2</v>
      </c>
      <c r="DS17" s="291">
        <f t="shared" si="6"/>
        <v>-2</v>
      </c>
      <c r="DT17" s="291">
        <f t="shared" si="6"/>
        <v>-1</v>
      </c>
      <c r="DU17" s="291">
        <f t="shared" si="6"/>
        <v>0</v>
      </c>
      <c r="DV17" s="291">
        <f t="shared" si="6"/>
        <v>3</v>
      </c>
      <c r="DW17" s="291">
        <f t="shared" si="6"/>
        <v>0</v>
      </c>
      <c r="DX17" s="291">
        <f t="shared" si="6"/>
        <v>1</v>
      </c>
      <c r="DY17" s="291">
        <f t="shared" si="6"/>
        <v>2</v>
      </c>
      <c r="DZ17" s="325"/>
      <c r="EA17" s="61">
        <f>'MONTHLY SUMMARIES'!F13</f>
        <v>76</v>
      </c>
    </row>
    <row r="18" spans="1:131" s="56" customFormat="1" x14ac:dyDescent="0.25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6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398">
        <v>10</v>
      </c>
      <c r="BI18" s="422">
        <v>10</v>
      </c>
      <c r="BJ18" s="422">
        <v>10</v>
      </c>
      <c r="BK18" s="422">
        <v>10</v>
      </c>
      <c r="BL18" s="192">
        <v>10</v>
      </c>
      <c r="BM18" s="192">
        <v>10</v>
      </c>
      <c r="BN18" s="192">
        <v>10</v>
      </c>
      <c r="BO18" s="192">
        <v>10</v>
      </c>
      <c r="BP18" s="192">
        <v>10</v>
      </c>
      <c r="BQ18" s="192">
        <v>10</v>
      </c>
      <c r="BR18" s="192">
        <v>9</v>
      </c>
      <c r="BS18" s="192">
        <v>9</v>
      </c>
      <c r="BT18" s="192"/>
      <c r="BU18" s="58">
        <f t="shared" si="2"/>
        <v>0</v>
      </c>
      <c r="BV18" s="62">
        <f t="shared" si="2"/>
        <v>0</v>
      </c>
      <c r="BW18" s="62">
        <f t="shared" si="2"/>
        <v>0</v>
      </c>
      <c r="BX18" s="62">
        <f t="shared" si="2"/>
        <v>0</v>
      </c>
      <c r="BY18" s="62">
        <f t="shared" si="2"/>
        <v>0</v>
      </c>
      <c r="BZ18" s="62">
        <f t="shared" si="2"/>
        <v>0</v>
      </c>
      <c r="CA18" s="62">
        <f t="shared" si="2"/>
        <v>0</v>
      </c>
      <c r="CB18" s="62">
        <f t="shared" si="2"/>
        <v>0</v>
      </c>
      <c r="CC18" s="62">
        <f t="shared" si="2"/>
        <v>0</v>
      </c>
      <c r="CD18" s="62">
        <f t="shared" si="2"/>
        <v>0</v>
      </c>
      <c r="CE18" s="62">
        <f t="shared" si="3"/>
        <v>0</v>
      </c>
      <c r="CF18" s="62">
        <f t="shared" si="3"/>
        <v>0</v>
      </c>
      <c r="CG18" s="62">
        <f t="shared" si="3"/>
        <v>0</v>
      </c>
      <c r="CH18" s="62">
        <f t="shared" si="3"/>
        <v>0</v>
      </c>
      <c r="CI18" s="62">
        <f t="shared" si="3"/>
        <v>0</v>
      </c>
      <c r="CJ18" s="62">
        <f t="shared" si="3"/>
        <v>0</v>
      </c>
      <c r="CK18" s="62">
        <f t="shared" si="3"/>
        <v>0</v>
      </c>
      <c r="CL18" s="62">
        <f t="shared" si="3"/>
        <v>0</v>
      </c>
      <c r="CM18" s="251">
        <f t="shared" si="3"/>
        <v>0</v>
      </c>
      <c r="CN18" s="251">
        <f t="shared" si="3"/>
        <v>0</v>
      </c>
      <c r="CO18" s="251">
        <f t="shared" si="4"/>
        <v>0</v>
      </c>
      <c r="CP18" s="251">
        <f t="shared" si="4"/>
        <v>0</v>
      </c>
      <c r="CQ18" s="291">
        <f t="shared" si="4"/>
        <v>0</v>
      </c>
      <c r="CR18" s="291">
        <f t="shared" si="4"/>
        <v>0</v>
      </c>
      <c r="CS18" s="291">
        <f t="shared" si="4"/>
        <v>0</v>
      </c>
      <c r="CT18" s="291">
        <f t="shared" si="4"/>
        <v>0</v>
      </c>
      <c r="CU18" s="291">
        <f t="shared" si="4"/>
        <v>0</v>
      </c>
      <c r="CV18" s="291">
        <f t="shared" si="4"/>
        <v>0</v>
      </c>
      <c r="CW18" s="291">
        <f t="shared" si="4"/>
        <v>0</v>
      </c>
      <c r="CX18" s="291">
        <f t="shared" si="4"/>
        <v>0</v>
      </c>
      <c r="CY18" s="291">
        <f t="shared" si="5"/>
        <v>0</v>
      </c>
      <c r="CZ18" s="291">
        <f t="shared" si="5"/>
        <v>0</v>
      </c>
      <c r="DA18" s="291">
        <f t="shared" si="5"/>
        <v>0</v>
      </c>
      <c r="DB18" s="291">
        <f t="shared" si="5"/>
        <v>0</v>
      </c>
      <c r="DC18" s="291">
        <f t="shared" si="5"/>
        <v>0</v>
      </c>
      <c r="DD18" s="291">
        <f t="shared" si="5"/>
        <v>0</v>
      </c>
      <c r="DE18" s="291">
        <f t="shared" si="5"/>
        <v>0</v>
      </c>
      <c r="DF18" s="291">
        <f t="shared" si="5"/>
        <v>0</v>
      </c>
      <c r="DG18" s="291">
        <f t="shared" si="5"/>
        <v>0</v>
      </c>
      <c r="DH18" s="291">
        <f t="shared" si="5"/>
        <v>0</v>
      </c>
      <c r="DI18" s="291">
        <f t="shared" si="6"/>
        <v>0</v>
      </c>
      <c r="DJ18" s="291">
        <f t="shared" si="6"/>
        <v>0</v>
      </c>
      <c r="DK18" s="291">
        <f t="shared" si="6"/>
        <v>-1</v>
      </c>
      <c r="DL18" s="291">
        <f t="shared" si="6"/>
        <v>-1</v>
      </c>
      <c r="DM18" s="291">
        <f t="shared" si="6"/>
        <v>-1</v>
      </c>
      <c r="DN18" s="291">
        <f t="shared" si="6"/>
        <v>-1</v>
      </c>
      <c r="DO18" s="291">
        <f t="shared" si="6"/>
        <v>-1</v>
      </c>
      <c r="DP18" s="291">
        <f t="shared" si="6"/>
        <v>-1</v>
      </c>
      <c r="DQ18" s="291">
        <f t="shared" si="6"/>
        <v>-1</v>
      </c>
      <c r="DR18" s="291">
        <f t="shared" si="6"/>
        <v>-1</v>
      </c>
      <c r="DS18" s="291">
        <f t="shared" si="6"/>
        <v>-1</v>
      </c>
      <c r="DT18" s="291">
        <f t="shared" si="6"/>
        <v>-1</v>
      </c>
      <c r="DU18" s="291">
        <f t="shared" si="6"/>
        <v>-1</v>
      </c>
      <c r="DV18" s="291">
        <f t="shared" si="6"/>
        <v>-1</v>
      </c>
      <c r="DW18" s="291">
        <f t="shared" si="6"/>
        <v>0</v>
      </c>
      <c r="DX18" s="291">
        <f t="shared" si="6"/>
        <v>-1</v>
      </c>
      <c r="DY18" s="291">
        <f t="shared" si="6"/>
        <v>-1</v>
      </c>
      <c r="DZ18" s="325"/>
      <c r="EA18" s="61">
        <f>'MONTHLY SUMMARIES'!F14</f>
        <v>9</v>
      </c>
    </row>
    <row r="19" spans="1:131" s="70" customFormat="1" ht="15.75" thickBot="1" x14ac:dyDescent="0.3">
      <c r="A19" s="144"/>
      <c r="B19" s="64" t="s">
        <v>148</v>
      </c>
      <c r="C19" s="65">
        <f>SUM(C10:C18)</f>
        <v>13366</v>
      </c>
      <c r="D19" s="66">
        <f t="shared" ref="D19:BU19" si="7">SUM(D10:D18)</f>
        <v>13382</v>
      </c>
      <c r="E19" s="66">
        <f t="shared" si="7"/>
        <v>13408</v>
      </c>
      <c r="F19" s="66">
        <f t="shared" si="7"/>
        <v>13437</v>
      </c>
      <c r="G19" s="66">
        <f t="shared" si="7"/>
        <v>13473</v>
      </c>
      <c r="H19" s="66">
        <f t="shared" si="7"/>
        <v>13481</v>
      </c>
      <c r="I19" s="66">
        <f t="shared" si="7"/>
        <v>13513</v>
      </c>
      <c r="J19" s="66">
        <f t="shared" si="7"/>
        <v>13517</v>
      </c>
      <c r="K19" s="66">
        <f t="shared" si="7"/>
        <v>13583</v>
      </c>
      <c r="L19" s="67">
        <f t="shared" si="7"/>
        <v>13648</v>
      </c>
      <c r="M19" s="66">
        <f t="shared" si="7"/>
        <v>13676</v>
      </c>
      <c r="N19" s="66">
        <f t="shared" si="7"/>
        <v>13728</v>
      </c>
      <c r="O19" s="66">
        <f t="shared" si="7"/>
        <v>13751</v>
      </c>
      <c r="P19" s="66">
        <f t="shared" si="7"/>
        <v>13749</v>
      </c>
      <c r="Q19" s="66">
        <f t="shared" si="7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7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399">
        <v>14063</v>
      </c>
      <c r="BI19" s="426">
        <v>14081</v>
      </c>
      <c r="BJ19" s="426">
        <v>14092</v>
      </c>
      <c r="BK19" s="426">
        <v>14108</v>
      </c>
      <c r="BL19" s="275">
        <v>14132</v>
      </c>
      <c r="BM19" s="275">
        <v>14131</v>
      </c>
      <c r="BN19" s="275">
        <v>14166</v>
      </c>
      <c r="BO19" s="275">
        <v>14206</v>
      </c>
      <c r="BP19" s="275">
        <v>14245</v>
      </c>
      <c r="BQ19" s="275">
        <v>14264</v>
      </c>
      <c r="BR19" s="275">
        <v>14264</v>
      </c>
      <c r="BS19" s="275">
        <v>14286</v>
      </c>
      <c r="BT19" s="275"/>
      <c r="BU19" s="65">
        <f t="shared" si="7"/>
        <v>385</v>
      </c>
      <c r="BV19" s="69">
        <f t="shared" ref="BV19:BX19" si="8">SUM(BV10:BV18)</f>
        <v>367</v>
      </c>
      <c r="BW19" s="69">
        <f t="shared" si="8"/>
        <v>388</v>
      </c>
      <c r="BX19" s="69">
        <f t="shared" si="8"/>
        <v>378</v>
      </c>
      <c r="BY19" s="69">
        <f t="shared" ref="BY19:BZ19" si="9">SUM(BY10:BY18)</f>
        <v>364</v>
      </c>
      <c r="BZ19" s="69">
        <f t="shared" si="9"/>
        <v>346</v>
      </c>
      <c r="CA19" s="69">
        <f t="shared" ref="CA19:CB19" si="10">SUM(CA10:CA18)</f>
        <v>296</v>
      </c>
      <c r="CB19" s="69">
        <f t="shared" si="10"/>
        <v>281</v>
      </c>
      <c r="CC19" s="69">
        <f t="shared" ref="CC19:CD19" si="11">SUM(CC10:CC18)</f>
        <v>222</v>
      </c>
      <c r="CD19" s="69">
        <f t="shared" si="11"/>
        <v>140</v>
      </c>
      <c r="CE19" s="69">
        <f t="shared" ref="CE19:CF19" si="12">SUM(CE10:CE18)</f>
        <v>96</v>
      </c>
      <c r="CF19" s="69">
        <f t="shared" si="12"/>
        <v>77</v>
      </c>
      <c r="CG19" s="69">
        <f t="shared" ref="CG19:CH19" si="13">SUM(CG10:CG18)</f>
        <v>72</v>
      </c>
      <c r="CH19" s="69">
        <f t="shared" si="13"/>
        <v>79</v>
      </c>
      <c r="CI19" s="69">
        <f t="shared" ref="CI19:CJ19" si="14">SUM(CI10:CI18)</f>
        <v>29</v>
      </c>
      <c r="CJ19" s="69">
        <f t="shared" si="14"/>
        <v>7</v>
      </c>
      <c r="CK19" s="69">
        <f t="shared" ref="CK19:CL19" si="15">SUM(CK10:CK18)</f>
        <v>-7</v>
      </c>
      <c r="CL19" s="69">
        <f t="shared" si="15"/>
        <v>31</v>
      </c>
      <c r="CM19" s="252">
        <f t="shared" ref="CM19:CN19" si="16">SUM(CM10:CM18)</f>
        <v>2</v>
      </c>
      <c r="CN19" s="252">
        <f t="shared" si="16"/>
        <v>6</v>
      </c>
      <c r="CO19" s="252">
        <f t="shared" ref="CO19:CQ19" si="17">SUM(CO10:CO18)</f>
        <v>4</v>
      </c>
      <c r="CP19" s="252">
        <f t="shared" si="17"/>
        <v>6</v>
      </c>
      <c r="CQ19" s="302">
        <f t="shared" si="17"/>
        <v>45</v>
      </c>
      <c r="CR19" s="302">
        <f t="shared" ref="CR19:CS19" si="18">SUM(CR10:CR18)</f>
        <v>6</v>
      </c>
      <c r="CS19" s="302">
        <f t="shared" si="18"/>
        <v>-7</v>
      </c>
      <c r="CT19" s="302">
        <f t="shared" ref="CT19:CU19" si="19">SUM(CT10:CT18)</f>
        <v>-12</v>
      </c>
      <c r="CU19" s="302">
        <f t="shared" si="19"/>
        <v>13</v>
      </c>
      <c r="CV19" s="302">
        <f t="shared" ref="CV19" si="20">SUM(CV10:CV18)</f>
        <v>35</v>
      </c>
      <c r="CW19" s="302">
        <f t="shared" ref="CW19" si="21">SUM(CW10:CW18)</f>
        <v>51</v>
      </c>
      <c r="CX19" s="302">
        <f t="shared" ref="CX19" si="22">SUM(CX10:CX18)</f>
        <v>3</v>
      </c>
      <c r="CY19" s="302">
        <f t="shared" ref="CY19" si="23">SUM(CY10:CY18)</f>
        <v>49</v>
      </c>
      <c r="CZ19" s="302">
        <f t="shared" ref="CZ19" si="24">SUM(CZ10:CZ18)</f>
        <v>86</v>
      </c>
      <c r="DA19" s="302">
        <f t="shared" ref="DA19" si="25">SUM(DA10:DA18)</f>
        <v>78</v>
      </c>
      <c r="DB19" s="338">
        <f t="shared" ref="DB19" si="26">SUM(DB10:DB18)</f>
        <v>91</v>
      </c>
      <c r="DC19" s="338">
        <f t="shared" ref="DC19" si="27">SUM(DC10:DC18)</f>
        <v>84</v>
      </c>
      <c r="DD19" s="338">
        <f t="shared" ref="DD19" si="28">SUM(DD10:DD18)</f>
        <v>96</v>
      </c>
      <c r="DE19" s="338">
        <f t="shared" ref="DE19" si="29">SUM(DE10:DE18)</f>
        <v>99</v>
      </c>
      <c r="DF19" s="338">
        <f t="shared" ref="DF19" si="30">SUM(DF10:DF18)</f>
        <v>126</v>
      </c>
      <c r="DG19" s="338">
        <f t="shared" ref="DG19" si="31">SUM(DG10:DG18)</f>
        <v>112</v>
      </c>
      <c r="DH19" s="338">
        <f t="shared" ref="DH19" si="32">SUM(DH10:DH18)</f>
        <v>112</v>
      </c>
      <c r="DI19" s="338">
        <f t="shared" ref="DI19" si="33">SUM(DI10:DI18)</f>
        <v>137</v>
      </c>
      <c r="DJ19" s="338">
        <f t="shared" ref="DJ19" si="34">SUM(DJ10:DJ18)</f>
        <v>159</v>
      </c>
      <c r="DK19" s="338">
        <f t="shared" ref="DK19:DL19" si="35">SUM(DK10:DK18)</f>
        <v>146</v>
      </c>
      <c r="DL19" s="338">
        <f t="shared" si="35"/>
        <v>116</v>
      </c>
      <c r="DM19" s="338">
        <f t="shared" ref="DM19:DN19" si="36">SUM(DM10:DM18)</f>
        <v>136</v>
      </c>
      <c r="DN19" s="338">
        <f t="shared" si="36"/>
        <v>178</v>
      </c>
      <c r="DO19" s="338">
        <f t="shared" ref="DO19:DP19" si="37">SUM(DO10:DO18)</f>
        <v>180</v>
      </c>
      <c r="DP19" s="338">
        <f t="shared" si="37"/>
        <v>185</v>
      </c>
      <c r="DQ19" s="338">
        <f t="shared" ref="DQ19" si="38">SUM(DQ10:DQ18)</f>
        <v>193</v>
      </c>
      <c r="DR19" s="338">
        <f t="shared" ref="DR19:DS19" si="39">SUM(DR10:DR18)</f>
        <v>190</v>
      </c>
      <c r="DS19" s="338">
        <f t="shared" si="39"/>
        <v>181</v>
      </c>
      <c r="DT19" s="338">
        <f t="shared" ref="DT19" si="40">SUM(DT10:DT18)</f>
        <v>197</v>
      </c>
      <c r="DU19" s="338">
        <f t="shared" ref="DU19:DV19" si="41">SUM(DU10:DU18)</f>
        <v>188</v>
      </c>
      <c r="DV19" s="338">
        <f t="shared" si="41"/>
        <v>225</v>
      </c>
      <c r="DW19" s="338">
        <f t="shared" ref="DW19" si="42">SUM(DW10:DW18)</f>
        <v>258</v>
      </c>
      <c r="DX19" s="338">
        <f t="shared" ref="DX19:DY19" si="43">SUM(DX10:DX18)</f>
        <v>258</v>
      </c>
      <c r="DY19" s="338">
        <f t="shared" si="43"/>
        <v>263</v>
      </c>
      <c r="DZ19" s="326"/>
      <c r="EA19" s="68">
        <f>EA10+EA13+EA16+EA17+EA18</f>
        <v>14286</v>
      </c>
    </row>
    <row r="20" spans="1:131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2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325"/>
      <c r="EA20" s="75"/>
    </row>
    <row r="21" spans="1:131" s="56" customFormat="1" x14ac:dyDescent="0.25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49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400">
        <v>1075</v>
      </c>
      <c r="BI21" s="428">
        <v>932</v>
      </c>
      <c r="BJ21" s="428">
        <v>1032</v>
      </c>
      <c r="BK21" s="428">
        <v>1229</v>
      </c>
      <c r="BL21" s="277">
        <v>949</v>
      </c>
      <c r="BM21" s="277">
        <v>958</v>
      </c>
      <c r="BN21" s="277">
        <v>983</v>
      </c>
      <c r="BO21" s="277">
        <v>937</v>
      </c>
      <c r="BP21" s="277">
        <v>1177</v>
      </c>
      <c r="BQ21" s="277">
        <v>1421</v>
      </c>
      <c r="BR21" s="277">
        <v>927</v>
      </c>
      <c r="BS21" s="277">
        <v>1225</v>
      </c>
      <c r="BT21" s="277"/>
      <c r="BU21" s="77">
        <f t="shared" ref="BU21:DY21" si="44">O21-C21</f>
        <v>331</v>
      </c>
      <c r="BV21" s="81">
        <f t="shared" si="44"/>
        <v>447</v>
      </c>
      <c r="BW21" s="81">
        <f t="shared" si="44"/>
        <v>413</v>
      </c>
      <c r="BX21" s="81">
        <f t="shared" si="44"/>
        <v>621</v>
      </c>
      <c r="BY21" s="81">
        <f t="shared" si="44"/>
        <v>540</v>
      </c>
      <c r="BZ21" s="81">
        <f t="shared" si="44"/>
        <v>468</v>
      </c>
      <c r="CA21" s="81">
        <f t="shared" si="44"/>
        <v>348</v>
      </c>
      <c r="CB21" s="81">
        <f t="shared" si="44"/>
        <v>306</v>
      </c>
      <c r="CC21" s="81">
        <f t="shared" si="44"/>
        <v>317</v>
      </c>
      <c r="CD21" s="81">
        <f t="shared" si="44"/>
        <v>193</v>
      </c>
      <c r="CE21" s="81">
        <f t="shared" si="44"/>
        <v>167</v>
      </c>
      <c r="CF21" s="81">
        <f t="shared" si="44"/>
        <v>231</v>
      </c>
      <c r="CG21" s="81">
        <f t="shared" si="44"/>
        <v>-44</v>
      </c>
      <c r="CH21" s="81">
        <f t="shared" si="44"/>
        <v>-254</v>
      </c>
      <c r="CI21" s="81">
        <f t="shared" si="44"/>
        <v>-334</v>
      </c>
      <c r="CJ21" s="81">
        <f t="shared" si="44"/>
        <v>-310</v>
      </c>
      <c r="CK21" s="81">
        <f t="shared" si="44"/>
        <v>-429</v>
      </c>
      <c r="CL21" s="81">
        <f t="shared" si="44"/>
        <v>-260</v>
      </c>
      <c r="CM21" s="254">
        <f t="shared" si="44"/>
        <v>-278</v>
      </c>
      <c r="CN21" s="254">
        <f t="shared" si="44"/>
        <v>-225</v>
      </c>
      <c r="CO21" s="254">
        <f t="shared" si="44"/>
        <v>-538</v>
      </c>
      <c r="CP21" s="254">
        <f t="shared" si="44"/>
        <v>-327</v>
      </c>
      <c r="CQ21" s="291">
        <f t="shared" si="44"/>
        <v>-166</v>
      </c>
      <c r="CR21" s="291">
        <f t="shared" si="44"/>
        <v>-260</v>
      </c>
      <c r="CS21" s="291">
        <f t="shared" si="44"/>
        <v>-116</v>
      </c>
      <c r="CT21" s="291">
        <f t="shared" si="44"/>
        <v>-343</v>
      </c>
      <c r="CU21" s="291">
        <f t="shared" si="44"/>
        <v>-190</v>
      </c>
      <c r="CV21" s="291">
        <f t="shared" si="44"/>
        <v>-172</v>
      </c>
      <c r="CW21" s="291">
        <f t="shared" si="44"/>
        <v>-30</v>
      </c>
      <c r="CX21" s="291">
        <f t="shared" si="44"/>
        <v>-134</v>
      </c>
      <c r="CY21" s="291">
        <f t="shared" si="44"/>
        <v>-43</v>
      </c>
      <c r="CZ21" s="291">
        <f t="shared" si="44"/>
        <v>-220</v>
      </c>
      <c r="DA21" s="291">
        <f t="shared" si="44"/>
        <v>-35</v>
      </c>
      <c r="DB21" s="291">
        <f t="shared" si="44"/>
        <v>-167</v>
      </c>
      <c r="DC21" s="291">
        <f t="shared" si="44"/>
        <v>-275</v>
      </c>
      <c r="DD21" s="291">
        <f t="shared" si="44"/>
        <v>95</v>
      </c>
      <c r="DE21" s="291">
        <f t="shared" si="44"/>
        <v>-50</v>
      </c>
      <c r="DF21" s="291">
        <f t="shared" si="44"/>
        <v>60</v>
      </c>
      <c r="DG21" s="291">
        <f t="shared" si="44"/>
        <v>150</v>
      </c>
      <c r="DH21" s="291">
        <f t="shared" si="44"/>
        <v>83</v>
      </c>
      <c r="DI21" s="291">
        <f t="shared" si="44"/>
        <v>-188</v>
      </c>
      <c r="DJ21" s="291">
        <f t="shared" si="44"/>
        <v>99</v>
      </c>
      <c r="DK21" s="291">
        <f t="shared" si="44"/>
        <v>-145</v>
      </c>
      <c r="DL21" s="291">
        <f t="shared" si="44"/>
        <v>-146</v>
      </c>
      <c r="DM21" s="291">
        <f t="shared" si="44"/>
        <v>8</v>
      </c>
      <c r="DN21" s="291">
        <f t="shared" si="44"/>
        <v>26</v>
      </c>
      <c r="DO21" s="291">
        <f t="shared" si="44"/>
        <v>-19</v>
      </c>
      <c r="DP21" s="291">
        <f t="shared" si="44"/>
        <v>-172</v>
      </c>
      <c r="DQ21" s="291">
        <f t="shared" si="44"/>
        <v>126</v>
      </c>
      <c r="DR21" s="291">
        <f t="shared" si="44"/>
        <v>-63</v>
      </c>
      <c r="DS21" s="291">
        <f t="shared" si="44"/>
        <v>-181</v>
      </c>
      <c r="DT21" s="291">
        <f t="shared" si="44"/>
        <v>-99</v>
      </c>
      <c r="DU21" s="291">
        <f t="shared" si="44"/>
        <v>17</v>
      </c>
      <c r="DV21" s="291">
        <f t="shared" si="44"/>
        <v>192</v>
      </c>
      <c r="DW21" s="291">
        <f t="shared" si="44"/>
        <v>513</v>
      </c>
      <c r="DX21" s="291">
        <f t="shared" si="44"/>
        <v>19</v>
      </c>
      <c r="DY21" s="291">
        <f t="shared" si="44"/>
        <v>51</v>
      </c>
      <c r="DZ21" s="325"/>
      <c r="EA21" s="61">
        <f>'MONTHLY SUMMARIES'!F17</f>
        <v>1225</v>
      </c>
    </row>
    <row r="22" spans="1:131" s="56" customFormat="1" x14ac:dyDescent="0.2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49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400">
        <v>197</v>
      </c>
      <c r="BI22" s="428">
        <v>200</v>
      </c>
      <c r="BJ22" s="428">
        <v>214</v>
      </c>
      <c r="BK22" s="428">
        <v>213</v>
      </c>
      <c r="BL22" s="277">
        <v>176</v>
      </c>
      <c r="BM22" s="277">
        <v>176</v>
      </c>
      <c r="BN22" s="277">
        <v>125</v>
      </c>
      <c r="BO22" s="277">
        <v>122</v>
      </c>
      <c r="BP22" s="277">
        <v>186</v>
      </c>
      <c r="BQ22" s="277">
        <v>214</v>
      </c>
      <c r="BR22" s="277">
        <v>168</v>
      </c>
      <c r="BS22" s="277">
        <v>251</v>
      </c>
      <c r="BT22" s="277"/>
      <c r="BU22" s="7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325"/>
      <c r="EA22" s="61">
        <f>GETPIVOTDATA("VALUE",'CSS ESCO pvt'!$I$3,"DATE_FILE",$EA$8,"COMPANY",$EA$6,"TRIM_CAT","Residential-GRID","TRIM_LINE",$A20)</f>
        <v>251</v>
      </c>
    </row>
    <row r="23" spans="1:131" s="56" customFormat="1" x14ac:dyDescent="0.2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49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400">
        <v>878</v>
      </c>
      <c r="BI23" s="428">
        <v>732</v>
      </c>
      <c r="BJ23" s="428">
        <v>818</v>
      </c>
      <c r="BK23" s="428">
        <v>1016</v>
      </c>
      <c r="BL23" s="277">
        <v>773</v>
      </c>
      <c r="BM23" s="277">
        <v>782</v>
      </c>
      <c r="BN23" s="277">
        <v>858</v>
      </c>
      <c r="BO23" s="277">
        <v>815</v>
      </c>
      <c r="BP23" s="277">
        <v>991</v>
      </c>
      <c r="BQ23" s="277">
        <v>1207</v>
      </c>
      <c r="BR23" s="277">
        <v>759</v>
      </c>
      <c r="BS23" s="277">
        <v>974</v>
      </c>
      <c r="BT23" s="277"/>
      <c r="BU23" s="7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325"/>
      <c r="EA23" s="75">
        <f>EA21-EA22</f>
        <v>974</v>
      </c>
    </row>
    <row r="24" spans="1:131" s="56" customFormat="1" x14ac:dyDescent="0.25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49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400">
        <v>45</v>
      </c>
      <c r="BI24" s="428">
        <v>47</v>
      </c>
      <c r="BJ24" s="428">
        <v>47</v>
      </c>
      <c r="BK24" s="428">
        <v>47</v>
      </c>
      <c r="BL24" s="277">
        <v>39</v>
      </c>
      <c r="BM24" s="277">
        <v>45</v>
      </c>
      <c r="BN24" s="277">
        <v>38</v>
      </c>
      <c r="BO24" s="277">
        <v>36</v>
      </c>
      <c r="BP24" s="277">
        <v>41</v>
      </c>
      <c r="BQ24" s="277">
        <v>44</v>
      </c>
      <c r="BR24" s="277">
        <v>44</v>
      </c>
      <c r="BS24" s="277">
        <v>42</v>
      </c>
      <c r="BT24" s="277"/>
      <c r="BU24" s="77">
        <f t="shared" ref="BU24:DY24" si="45">O24-C24</f>
        <v>8</v>
      </c>
      <c r="BV24" s="81">
        <f t="shared" si="45"/>
        <v>4</v>
      </c>
      <c r="BW24" s="81">
        <f t="shared" si="45"/>
        <v>3</v>
      </c>
      <c r="BX24" s="81">
        <f t="shared" si="45"/>
        <v>7</v>
      </c>
      <c r="BY24" s="81">
        <f t="shared" si="45"/>
        <v>11</v>
      </c>
      <c r="BZ24" s="81">
        <f t="shared" si="45"/>
        <v>6</v>
      </c>
      <c r="CA24" s="81">
        <f t="shared" si="45"/>
        <v>6</v>
      </c>
      <c r="CB24" s="81">
        <f t="shared" si="45"/>
        <v>0</v>
      </c>
      <c r="CC24" s="81">
        <f t="shared" si="45"/>
        <v>0</v>
      </c>
      <c r="CD24" s="81">
        <f t="shared" si="45"/>
        <v>2</v>
      </c>
      <c r="CE24" s="81">
        <f t="shared" si="45"/>
        <v>4</v>
      </c>
      <c r="CF24" s="81">
        <f t="shared" si="45"/>
        <v>15</v>
      </c>
      <c r="CG24" s="81">
        <f t="shared" si="45"/>
        <v>8</v>
      </c>
      <c r="CH24" s="81">
        <f t="shared" si="45"/>
        <v>14</v>
      </c>
      <c r="CI24" s="81">
        <f t="shared" si="45"/>
        <v>8</v>
      </c>
      <c r="CJ24" s="81">
        <f t="shared" si="45"/>
        <v>6</v>
      </c>
      <c r="CK24" s="81">
        <f t="shared" si="45"/>
        <v>5</v>
      </c>
      <c r="CL24" s="81">
        <f t="shared" si="45"/>
        <v>3</v>
      </c>
      <c r="CM24" s="254">
        <f t="shared" si="45"/>
        <v>10</v>
      </c>
      <c r="CN24" s="254">
        <f t="shared" si="45"/>
        <v>7</v>
      </c>
      <c r="CO24" s="254">
        <f t="shared" si="45"/>
        <v>-17</v>
      </c>
      <c r="CP24" s="254">
        <f t="shared" si="45"/>
        <v>-9</v>
      </c>
      <c r="CQ24" s="291">
        <f t="shared" si="45"/>
        <v>-2</v>
      </c>
      <c r="CR24" s="291">
        <f t="shared" si="45"/>
        <v>-17</v>
      </c>
      <c r="CS24" s="291">
        <f t="shared" si="45"/>
        <v>-14</v>
      </c>
      <c r="CT24" s="291">
        <f t="shared" si="45"/>
        <v>-13</v>
      </c>
      <c r="CU24" s="291">
        <f t="shared" si="45"/>
        <v>-15</v>
      </c>
      <c r="CV24" s="291">
        <f t="shared" si="45"/>
        <v>-7</v>
      </c>
      <c r="CW24" s="291">
        <f t="shared" si="45"/>
        <v>-14</v>
      </c>
      <c r="CX24" s="291">
        <f t="shared" si="45"/>
        <v>-19</v>
      </c>
      <c r="CY24" s="291">
        <f t="shared" si="45"/>
        <v>-13</v>
      </c>
      <c r="CZ24" s="291">
        <f t="shared" si="45"/>
        <v>-14</v>
      </c>
      <c r="DA24" s="291">
        <f t="shared" si="45"/>
        <v>3</v>
      </c>
      <c r="DB24" s="291">
        <f t="shared" si="45"/>
        <v>5</v>
      </c>
      <c r="DC24" s="291">
        <f t="shared" si="45"/>
        <v>-2</v>
      </c>
      <c r="DD24" s="291">
        <f t="shared" si="45"/>
        <v>9</v>
      </c>
      <c r="DE24" s="291">
        <f t="shared" si="45"/>
        <v>-2</v>
      </c>
      <c r="DF24" s="291">
        <f t="shared" si="45"/>
        <v>-11</v>
      </c>
      <c r="DG24" s="291">
        <f t="shared" si="45"/>
        <v>-5</v>
      </c>
      <c r="DH24" s="291">
        <f t="shared" si="45"/>
        <v>-7</v>
      </c>
      <c r="DI24" s="291">
        <f t="shared" si="45"/>
        <v>-8</v>
      </c>
      <c r="DJ24" s="291">
        <f t="shared" si="45"/>
        <v>4</v>
      </c>
      <c r="DK24" s="291">
        <f t="shared" si="45"/>
        <v>-1</v>
      </c>
      <c r="DL24" s="291">
        <f t="shared" si="45"/>
        <v>8</v>
      </c>
      <c r="DM24" s="291">
        <f t="shared" si="45"/>
        <v>13</v>
      </c>
      <c r="DN24" s="291">
        <f t="shared" si="45"/>
        <v>7</v>
      </c>
      <c r="DO24" s="291">
        <f t="shared" si="45"/>
        <v>9</v>
      </c>
      <c r="DP24" s="291">
        <f t="shared" si="45"/>
        <v>3</v>
      </c>
      <c r="DQ24" s="291">
        <f t="shared" si="45"/>
        <v>9</v>
      </c>
      <c r="DR24" s="291">
        <f t="shared" si="45"/>
        <v>7</v>
      </c>
      <c r="DS24" s="291">
        <f t="shared" si="45"/>
        <v>11</v>
      </c>
      <c r="DT24" s="291">
        <f t="shared" si="45"/>
        <v>1</v>
      </c>
      <c r="DU24" s="291">
        <f t="shared" si="45"/>
        <v>4</v>
      </c>
      <c r="DV24" s="291">
        <f t="shared" si="45"/>
        <v>8</v>
      </c>
      <c r="DW24" s="291">
        <f t="shared" si="45"/>
        <v>5</v>
      </c>
      <c r="DX24" s="291">
        <f t="shared" si="45"/>
        <v>5</v>
      </c>
      <c r="DY24" s="291">
        <f t="shared" si="45"/>
        <v>-4</v>
      </c>
      <c r="DZ24" s="325"/>
      <c r="EA24" s="61">
        <f>'MONTHLY SUMMARIES'!F18</f>
        <v>42</v>
      </c>
    </row>
    <row r="25" spans="1:131" s="56" customFormat="1" x14ac:dyDescent="0.2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49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400">
        <v>10</v>
      </c>
      <c r="BI25" s="428">
        <v>7</v>
      </c>
      <c r="BJ25" s="428">
        <v>7</v>
      </c>
      <c r="BK25" s="428">
        <v>8</v>
      </c>
      <c r="BL25" s="277">
        <v>9</v>
      </c>
      <c r="BM25" s="277">
        <v>9</v>
      </c>
      <c r="BN25" s="277">
        <v>4</v>
      </c>
      <c r="BO25" s="277">
        <v>4</v>
      </c>
      <c r="BP25" s="277">
        <v>4</v>
      </c>
      <c r="BQ25" s="277">
        <v>6</v>
      </c>
      <c r="BR25" s="277">
        <v>6</v>
      </c>
      <c r="BS25" s="277">
        <v>6</v>
      </c>
      <c r="BT25" s="277"/>
      <c r="BU25" s="7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325"/>
      <c r="EA25" s="61">
        <f>GETPIVOTDATA("VALUE",'CSS ESCO pvt'!$I$3,"DATE_FILE",$EA$8,"COMPANY",$EA$6,"TRIM_CAT","Low Income Residential-GRID","TRIM_LINE",$A20)</f>
        <v>6</v>
      </c>
    </row>
    <row r="26" spans="1:131" s="56" customFormat="1" x14ac:dyDescent="0.2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49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400">
        <v>35</v>
      </c>
      <c r="BI26" s="428">
        <v>40</v>
      </c>
      <c r="BJ26" s="428">
        <v>40</v>
      </c>
      <c r="BK26" s="428">
        <v>39</v>
      </c>
      <c r="BL26" s="277">
        <v>30</v>
      </c>
      <c r="BM26" s="277">
        <v>36</v>
      </c>
      <c r="BN26" s="277">
        <v>34</v>
      </c>
      <c r="BO26" s="277">
        <v>32</v>
      </c>
      <c r="BP26" s="277">
        <v>37</v>
      </c>
      <c r="BQ26" s="277">
        <v>38</v>
      </c>
      <c r="BR26" s="277">
        <v>38</v>
      </c>
      <c r="BS26" s="277">
        <v>36</v>
      </c>
      <c r="BT26" s="277"/>
      <c r="BU26" s="7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325"/>
      <c r="EA26" s="75">
        <f>EA24-EA25</f>
        <v>36</v>
      </c>
    </row>
    <row r="27" spans="1:131" s="56" customFormat="1" x14ac:dyDescent="0.25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49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400">
        <v>266</v>
      </c>
      <c r="BI27" s="428">
        <v>207</v>
      </c>
      <c r="BJ27" s="428">
        <v>156</v>
      </c>
      <c r="BK27" s="428">
        <v>323</v>
      </c>
      <c r="BL27" s="277">
        <v>245</v>
      </c>
      <c r="BM27" s="277">
        <v>173</v>
      </c>
      <c r="BN27" s="277">
        <v>135</v>
      </c>
      <c r="BO27" s="277">
        <v>179</v>
      </c>
      <c r="BP27" s="277">
        <v>241</v>
      </c>
      <c r="BQ27" s="277">
        <v>264</v>
      </c>
      <c r="BR27" s="277">
        <v>227</v>
      </c>
      <c r="BS27" s="277">
        <v>297</v>
      </c>
      <c r="BT27" s="277"/>
      <c r="BU27" s="77">
        <f t="shared" ref="BU27:CD29" si="46">O27-C27</f>
        <v>-6</v>
      </c>
      <c r="BV27" s="81">
        <f t="shared" si="46"/>
        <v>135</v>
      </c>
      <c r="BW27" s="81">
        <f t="shared" si="46"/>
        <v>180</v>
      </c>
      <c r="BX27" s="81">
        <f t="shared" si="46"/>
        <v>-49</v>
      </c>
      <c r="BY27" s="81">
        <f t="shared" si="46"/>
        <v>50</v>
      </c>
      <c r="BZ27" s="81">
        <f t="shared" si="46"/>
        <v>-68</v>
      </c>
      <c r="CA27" s="81">
        <f t="shared" si="46"/>
        <v>30</v>
      </c>
      <c r="CB27" s="81">
        <f t="shared" si="46"/>
        <v>29</v>
      </c>
      <c r="CC27" s="81">
        <f t="shared" si="46"/>
        <v>43</v>
      </c>
      <c r="CD27" s="81">
        <f t="shared" si="46"/>
        <v>15</v>
      </c>
      <c r="CE27" s="81">
        <f t="shared" ref="CE27:CN29" si="47">Y27-M27</f>
        <v>-79</v>
      </c>
      <c r="CF27" s="81">
        <f t="shared" si="47"/>
        <v>-114</v>
      </c>
      <c r="CG27" s="81">
        <f t="shared" si="47"/>
        <v>-72</v>
      </c>
      <c r="CH27" s="81">
        <f t="shared" si="47"/>
        <v>-211</v>
      </c>
      <c r="CI27" s="81">
        <f t="shared" si="47"/>
        <v>-204</v>
      </c>
      <c r="CJ27" s="81">
        <f t="shared" si="47"/>
        <v>-32</v>
      </c>
      <c r="CK27" s="81">
        <f t="shared" si="47"/>
        <v>-90</v>
      </c>
      <c r="CL27" s="81">
        <f t="shared" si="47"/>
        <v>-19</v>
      </c>
      <c r="CM27" s="254">
        <f t="shared" si="47"/>
        <v>4</v>
      </c>
      <c r="CN27" s="254">
        <f t="shared" si="47"/>
        <v>-3</v>
      </c>
      <c r="CO27" s="254">
        <f t="shared" ref="CO27:CX29" si="48">AI27-W27</f>
        <v>-57</v>
      </c>
      <c r="CP27" s="254">
        <f t="shared" si="48"/>
        <v>-26</v>
      </c>
      <c r="CQ27" s="291">
        <f t="shared" si="48"/>
        <v>142</v>
      </c>
      <c r="CR27" s="291">
        <f t="shared" si="48"/>
        <v>151</v>
      </c>
      <c r="CS27" s="291">
        <f t="shared" si="48"/>
        <v>86</v>
      </c>
      <c r="CT27" s="291">
        <f t="shared" si="48"/>
        <v>-20</v>
      </c>
      <c r="CU27" s="291">
        <f t="shared" si="48"/>
        <v>1</v>
      </c>
      <c r="CV27" s="291">
        <f t="shared" si="48"/>
        <v>73</v>
      </c>
      <c r="CW27" s="291">
        <f t="shared" si="48"/>
        <v>136</v>
      </c>
      <c r="CX27" s="291">
        <f t="shared" si="48"/>
        <v>71</v>
      </c>
      <c r="CY27" s="291">
        <f t="shared" ref="CY27:DH29" si="49">AS27-AG27</f>
        <v>87</v>
      </c>
      <c r="CZ27" s="291">
        <f t="shared" si="49"/>
        <v>56</v>
      </c>
      <c r="DA27" s="291">
        <f t="shared" si="49"/>
        <v>61</v>
      </c>
      <c r="DB27" s="291">
        <f t="shared" si="49"/>
        <v>32</v>
      </c>
      <c r="DC27" s="291">
        <f t="shared" si="49"/>
        <v>-109</v>
      </c>
      <c r="DD27" s="291">
        <f t="shared" si="49"/>
        <v>-45</v>
      </c>
      <c r="DE27" s="291">
        <f t="shared" si="49"/>
        <v>-12</v>
      </c>
      <c r="DF27" s="291">
        <f t="shared" si="49"/>
        <v>108</v>
      </c>
      <c r="DG27" s="291">
        <f t="shared" si="49"/>
        <v>93</v>
      </c>
      <c r="DH27" s="291">
        <f t="shared" si="49"/>
        <v>-51</v>
      </c>
      <c r="DI27" s="291">
        <f t="shared" ref="DI27:DY29" si="50">BC27-AQ27</f>
        <v>-175</v>
      </c>
      <c r="DJ27" s="291">
        <f t="shared" si="50"/>
        <v>8</v>
      </c>
      <c r="DK27" s="291">
        <f t="shared" si="50"/>
        <v>-22</v>
      </c>
      <c r="DL27" s="291">
        <f t="shared" si="50"/>
        <v>-54</v>
      </c>
      <c r="DM27" s="291">
        <f t="shared" si="50"/>
        <v>-94</v>
      </c>
      <c r="DN27" s="291">
        <f t="shared" si="50"/>
        <v>-36</v>
      </c>
      <c r="DO27" s="291">
        <f t="shared" si="50"/>
        <v>-27</v>
      </c>
      <c r="DP27" s="291">
        <f t="shared" si="50"/>
        <v>-109</v>
      </c>
      <c r="DQ27" s="291">
        <f t="shared" si="50"/>
        <v>89</v>
      </c>
      <c r="DR27" s="291">
        <f t="shared" si="50"/>
        <v>-23</v>
      </c>
      <c r="DS27" s="291">
        <f t="shared" si="50"/>
        <v>-71</v>
      </c>
      <c r="DT27" s="291">
        <f t="shared" si="50"/>
        <v>-55</v>
      </c>
      <c r="DU27" s="291">
        <f t="shared" si="50"/>
        <v>53</v>
      </c>
      <c r="DV27" s="291">
        <f t="shared" si="50"/>
        <v>24</v>
      </c>
      <c r="DW27" s="291">
        <f t="shared" si="50"/>
        <v>33</v>
      </c>
      <c r="DX27" s="291">
        <f t="shared" si="50"/>
        <v>-4</v>
      </c>
      <c r="DY27" s="291">
        <f t="shared" si="50"/>
        <v>36</v>
      </c>
      <c r="DZ27" s="325"/>
      <c r="EA27" s="61">
        <f>'MONTHLY SUMMARIES'!F19</f>
        <v>297</v>
      </c>
    </row>
    <row r="28" spans="1:131" s="56" customFormat="1" x14ac:dyDescent="0.25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49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400">
        <v>25</v>
      </c>
      <c r="BI28" s="428">
        <v>16</v>
      </c>
      <c r="BJ28" s="428">
        <v>12</v>
      </c>
      <c r="BK28" s="428">
        <v>26</v>
      </c>
      <c r="BL28" s="277">
        <v>22</v>
      </c>
      <c r="BM28" s="277">
        <v>12</v>
      </c>
      <c r="BN28" s="277">
        <v>13</v>
      </c>
      <c r="BO28" s="277">
        <v>16</v>
      </c>
      <c r="BP28" s="277">
        <v>26</v>
      </c>
      <c r="BQ28" s="277">
        <v>18</v>
      </c>
      <c r="BR28" s="277">
        <v>16</v>
      </c>
      <c r="BS28" s="277">
        <v>29</v>
      </c>
      <c r="BT28" s="277"/>
      <c r="BU28" s="77">
        <f t="shared" si="46"/>
        <v>12</v>
      </c>
      <c r="BV28" s="81">
        <f t="shared" si="46"/>
        <v>14</v>
      </c>
      <c r="BW28" s="81">
        <f t="shared" si="46"/>
        <v>9</v>
      </c>
      <c r="BX28" s="81">
        <f t="shared" si="46"/>
        <v>4</v>
      </c>
      <c r="BY28" s="81">
        <f t="shared" si="46"/>
        <v>7</v>
      </c>
      <c r="BZ28" s="81">
        <f t="shared" si="46"/>
        <v>-2</v>
      </c>
      <c r="CA28" s="81">
        <f t="shared" si="46"/>
        <v>0</v>
      </c>
      <c r="CB28" s="81">
        <f t="shared" si="46"/>
        <v>5</v>
      </c>
      <c r="CC28" s="81">
        <f t="shared" si="46"/>
        <v>1</v>
      </c>
      <c r="CD28" s="81">
        <f t="shared" si="46"/>
        <v>2</v>
      </c>
      <c r="CE28" s="81">
        <f t="shared" si="47"/>
        <v>-4</v>
      </c>
      <c r="CF28" s="81">
        <f t="shared" si="47"/>
        <v>-18</v>
      </c>
      <c r="CG28" s="81">
        <f t="shared" si="47"/>
        <v>-19</v>
      </c>
      <c r="CH28" s="81">
        <f t="shared" si="47"/>
        <v>-16</v>
      </c>
      <c r="CI28" s="81">
        <f t="shared" si="47"/>
        <v>-19</v>
      </c>
      <c r="CJ28" s="81">
        <f t="shared" si="47"/>
        <v>-4</v>
      </c>
      <c r="CK28" s="81">
        <f t="shared" si="47"/>
        <v>-10</v>
      </c>
      <c r="CL28" s="81">
        <f t="shared" si="47"/>
        <v>-8</v>
      </c>
      <c r="CM28" s="254">
        <f t="shared" si="47"/>
        <v>-1</v>
      </c>
      <c r="CN28" s="254">
        <f t="shared" si="47"/>
        <v>9</v>
      </c>
      <c r="CO28" s="254">
        <f t="shared" si="48"/>
        <v>-11</v>
      </c>
      <c r="CP28" s="254">
        <f t="shared" si="48"/>
        <v>-3</v>
      </c>
      <c r="CQ28" s="291">
        <f t="shared" si="48"/>
        <v>11</v>
      </c>
      <c r="CR28" s="291">
        <f t="shared" si="48"/>
        <v>20</v>
      </c>
      <c r="CS28" s="291">
        <f t="shared" si="48"/>
        <v>7</v>
      </c>
      <c r="CT28" s="291">
        <f t="shared" si="48"/>
        <v>-5</v>
      </c>
      <c r="CU28" s="291">
        <f t="shared" si="48"/>
        <v>6</v>
      </c>
      <c r="CV28" s="291">
        <f t="shared" si="48"/>
        <v>-4</v>
      </c>
      <c r="CW28" s="291">
        <f t="shared" si="48"/>
        <v>6</v>
      </c>
      <c r="CX28" s="291">
        <f t="shared" si="48"/>
        <v>4</v>
      </c>
      <c r="CY28" s="291">
        <f t="shared" si="49"/>
        <v>-6</v>
      </c>
      <c r="CZ28" s="291">
        <f t="shared" si="49"/>
        <v>-2</v>
      </c>
      <c r="DA28" s="291">
        <f t="shared" si="49"/>
        <v>9</v>
      </c>
      <c r="DB28" s="291">
        <f t="shared" si="49"/>
        <v>4</v>
      </c>
      <c r="DC28" s="291">
        <f t="shared" si="49"/>
        <v>-16</v>
      </c>
      <c r="DD28" s="291">
        <f t="shared" si="49"/>
        <v>-6</v>
      </c>
      <c r="DE28" s="291">
        <f t="shared" si="49"/>
        <v>-3</v>
      </c>
      <c r="DF28" s="291">
        <f t="shared" si="49"/>
        <v>3</v>
      </c>
      <c r="DG28" s="291">
        <f t="shared" si="49"/>
        <v>0</v>
      </c>
      <c r="DH28" s="291">
        <f t="shared" si="49"/>
        <v>8</v>
      </c>
      <c r="DI28" s="291">
        <f t="shared" si="50"/>
        <v>-7</v>
      </c>
      <c r="DJ28" s="291">
        <f t="shared" si="50"/>
        <v>-1</v>
      </c>
      <c r="DK28" s="291">
        <f t="shared" si="50"/>
        <v>8</v>
      </c>
      <c r="DL28" s="291">
        <f t="shared" si="50"/>
        <v>-10</v>
      </c>
      <c r="DM28" s="291">
        <f t="shared" si="50"/>
        <v>-6</v>
      </c>
      <c r="DN28" s="291">
        <f t="shared" si="50"/>
        <v>2</v>
      </c>
      <c r="DO28" s="291">
        <f t="shared" si="50"/>
        <v>-1</v>
      </c>
      <c r="DP28" s="291">
        <f t="shared" si="50"/>
        <v>-10</v>
      </c>
      <c r="DQ28" s="291">
        <f t="shared" si="50"/>
        <v>14</v>
      </c>
      <c r="DR28" s="291">
        <f t="shared" si="50"/>
        <v>10</v>
      </c>
      <c r="DS28" s="291">
        <f t="shared" si="50"/>
        <v>-4</v>
      </c>
      <c r="DT28" s="291">
        <f t="shared" si="50"/>
        <v>-3</v>
      </c>
      <c r="DU28" s="291">
        <f t="shared" si="50"/>
        <v>7</v>
      </c>
      <c r="DV28" s="291">
        <f t="shared" si="50"/>
        <v>15</v>
      </c>
      <c r="DW28" s="291">
        <f t="shared" si="50"/>
        <v>4</v>
      </c>
      <c r="DX28" s="291">
        <f t="shared" si="50"/>
        <v>2</v>
      </c>
      <c r="DY28" s="291">
        <f t="shared" si="50"/>
        <v>12</v>
      </c>
      <c r="DZ28" s="325"/>
      <c r="EA28" s="61">
        <f>'MONTHLY SUMMARIES'!F20</f>
        <v>29</v>
      </c>
    </row>
    <row r="29" spans="1:131" s="56" customFormat="1" x14ac:dyDescent="0.25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49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400">
        <v>2</v>
      </c>
      <c r="BI29" s="428">
        <v>3</v>
      </c>
      <c r="BJ29" s="428">
        <v>2</v>
      </c>
      <c r="BK29" s="428">
        <v>3</v>
      </c>
      <c r="BL29" s="277">
        <v>2</v>
      </c>
      <c r="BM29" s="277">
        <v>2</v>
      </c>
      <c r="BN29" s="277">
        <v>3</v>
      </c>
      <c r="BO29" s="277">
        <v>2</v>
      </c>
      <c r="BP29" s="277">
        <v>4</v>
      </c>
      <c r="BQ29" s="277">
        <v>4</v>
      </c>
      <c r="BR29" s="277">
        <v>2</v>
      </c>
      <c r="BS29" s="277">
        <v>3</v>
      </c>
      <c r="BT29" s="277"/>
      <c r="BU29" s="77">
        <f t="shared" si="46"/>
        <v>1</v>
      </c>
      <c r="BV29" s="81">
        <f t="shared" si="46"/>
        <v>0</v>
      </c>
      <c r="BW29" s="81">
        <f t="shared" si="46"/>
        <v>5</v>
      </c>
      <c r="BX29" s="81">
        <f t="shared" si="46"/>
        <v>-2</v>
      </c>
      <c r="BY29" s="81">
        <f t="shared" si="46"/>
        <v>-3</v>
      </c>
      <c r="BZ29" s="81">
        <f t="shared" si="46"/>
        <v>1</v>
      </c>
      <c r="CA29" s="81">
        <f t="shared" si="46"/>
        <v>1</v>
      </c>
      <c r="CB29" s="81">
        <f t="shared" si="46"/>
        <v>1</v>
      </c>
      <c r="CC29" s="81">
        <f t="shared" si="46"/>
        <v>0</v>
      </c>
      <c r="CD29" s="81">
        <f t="shared" si="46"/>
        <v>2</v>
      </c>
      <c r="CE29" s="81">
        <f t="shared" si="47"/>
        <v>-1</v>
      </c>
      <c r="CF29" s="81">
        <f t="shared" si="47"/>
        <v>-1</v>
      </c>
      <c r="CG29" s="81">
        <f t="shared" si="47"/>
        <v>-1</v>
      </c>
      <c r="CH29" s="81">
        <f t="shared" si="47"/>
        <v>0</v>
      </c>
      <c r="CI29" s="81">
        <f t="shared" si="47"/>
        <v>-3</v>
      </c>
      <c r="CJ29" s="81">
        <f t="shared" si="47"/>
        <v>-1</v>
      </c>
      <c r="CK29" s="81">
        <f t="shared" si="47"/>
        <v>2</v>
      </c>
      <c r="CL29" s="81">
        <f t="shared" si="47"/>
        <v>2</v>
      </c>
      <c r="CM29" s="254">
        <f t="shared" si="47"/>
        <v>-1</v>
      </c>
      <c r="CN29" s="254">
        <f t="shared" si="47"/>
        <v>1</v>
      </c>
      <c r="CO29" s="254">
        <f t="shared" si="48"/>
        <v>1</v>
      </c>
      <c r="CP29" s="254">
        <f t="shared" si="48"/>
        <v>0</v>
      </c>
      <c r="CQ29" s="291">
        <f t="shared" si="48"/>
        <v>5</v>
      </c>
      <c r="CR29" s="291">
        <f t="shared" si="48"/>
        <v>1</v>
      </c>
      <c r="CS29" s="291">
        <f t="shared" si="48"/>
        <v>3</v>
      </c>
      <c r="CT29" s="291">
        <f t="shared" si="48"/>
        <v>-1</v>
      </c>
      <c r="CU29" s="291">
        <f t="shared" si="48"/>
        <v>2</v>
      </c>
      <c r="CV29" s="291">
        <f t="shared" si="48"/>
        <v>2</v>
      </c>
      <c r="CW29" s="291">
        <f t="shared" si="48"/>
        <v>-1</v>
      </c>
      <c r="CX29" s="291">
        <f t="shared" si="48"/>
        <v>-2</v>
      </c>
      <c r="CY29" s="291">
        <f t="shared" si="49"/>
        <v>2</v>
      </c>
      <c r="CZ29" s="291">
        <f t="shared" si="49"/>
        <v>-1</v>
      </c>
      <c r="DA29" s="291">
        <f t="shared" si="49"/>
        <v>-1</v>
      </c>
      <c r="DB29" s="291">
        <f t="shared" si="49"/>
        <v>1</v>
      </c>
      <c r="DC29" s="291">
        <f t="shared" si="49"/>
        <v>-2</v>
      </c>
      <c r="DD29" s="291">
        <f t="shared" si="49"/>
        <v>-2</v>
      </c>
      <c r="DE29" s="291">
        <f t="shared" si="49"/>
        <v>0</v>
      </c>
      <c r="DF29" s="291">
        <f t="shared" si="49"/>
        <v>2</v>
      </c>
      <c r="DG29" s="291">
        <f t="shared" si="49"/>
        <v>0</v>
      </c>
      <c r="DH29" s="291">
        <f t="shared" si="49"/>
        <v>3</v>
      </c>
      <c r="DI29" s="291">
        <f t="shared" si="50"/>
        <v>2</v>
      </c>
      <c r="DJ29" s="291">
        <f t="shared" si="50"/>
        <v>2</v>
      </c>
      <c r="DK29" s="291">
        <f t="shared" si="50"/>
        <v>-2</v>
      </c>
      <c r="DL29" s="291">
        <f t="shared" si="50"/>
        <v>-1</v>
      </c>
      <c r="DM29" s="291">
        <f t="shared" si="50"/>
        <v>-1</v>
      </c>
      <c r="DN29" s="291">
        <f t="shared" si="50"/>
        <v>-2</v>
      </c>
      <c r="DO29" s="291">
        <f t="shared" si="50"/>
        <v>-1</v>
      </c>
      <c r="DP29" s="291">
        <f t="shared" si="50"/>
        <v>-2</v>
      </c>
      <c r="DQ29" s="291">
        <f t="shared" si="50"/>
        <v>-1</v>
      </c>
      <c r="DR29" s="291">
        <f t="shared" si="50"/>
        <v>-3</v>
      </c>
      <c r="DS29" s="291">
        <f t="shared" si="50"/>
        <v>-2</v>
      </c>
      <c r="DT29" s="291">
        <f t="shared" si="50"/>
        <v>-4</v>
      </c>
      <c r="DU29" s="291">
        <f t="shared" si="50"/>
        <v>-2</v>
      </c>
      <c r="DV29" s="291">
        <f t="shared" si="50"/>
        <v>-1</v>
      </c>
      <c r="DW29" s="291">
        <f t="shared" si="50"/>
        <v>1</v>
      </c>
      <c r="DX29" s="291">
        <f t="shared" si="50"/>
        <v>-1</v>
      </c>
      <c r="DY29" s="291">
        <f t="shared" si="50"/>
        <v>1</v>
      </c>
      <c r="DZ29" s="325"/>
      <c r="EA29" s="61">
        <f>'MONTHLY SUMMARIES'!F21</f>
        <v>3</v>
      </c>
    </row>
    <row r="30" spans="1:131" s="70" customFormat="1" x14ac:dyDescent="0.25">
      <c r="A30" s="145"/>
      <c r="B30" s="57" t="s">
        <v>148</v>
      </c>
      <c r="C30" s="133">
        <f>SUM(C21:C29)</f>
        <v>1274</v>
      </c>
      <c r="D30" s="134">
        <f t="shared" ref="D30:BU30" si="51">SUM(D21:D29)</f>
        <v>1416</v>
      </c>
      <c r="E30" s="134">
        <f t="shared" si="51"/>
        <v>1337</v>
      </c>
      <c r="F30" s="134">
        <f t="shared" si="51"/>
        <v>1164</v>
      </c>
      <c r="G30" s="134">
        <f t="shared" si="51"/>
        <v>1287</v>
      </c>
      <c r="H30" s="134">
        <f t="shared" si="51"/>
        <v>1096</v>
      </c>
      <c r="I30" s="134">
        <f t="shared" si="51"/>
        <v>1211</v>
      </c>
      <c r="J30" s="134">
        <f t="shared" si="51"/>
        <v>1449</v>
      </c>
      <c r="K30" s="134">
        <f t="shared" si="51"/>
        <v>1804</v>
      </c>
      <c r="L30" s="135">
        <f t="shared" si="51"/>
        <v>1692</v>
      </c>
      <c r="M30" s="134">
        <f t="shared" si="51"/>
        <v>1571</v>
      </c>
      <c r="N30" s="134">
        <f t="shared" si="51"/>
        <v>1480</v>
      </c>
      <c r="O30" s="134">
        <f t="shared" si="51"/>
        <v>1620</v>
      </c>
      <c r="P30" s="134">
        <f t="shared" si="51"/>
        <v>2016</v>
      </c>
      <c r="Q30" s="134">
        <f t="shared" si="51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0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1">
        <v>1413</v>
      </c>
      <c r="BI30" s="429">
        <v>1205</v>
      </c>
      <c r="BJ30" s="429">
        <v>1249</v>
      </c>
      <c r="BK30" s="429">
        <v>1628</v>
      </c>
      <c r="BL30" s="278">
        <v>1257</v>
      </c>
      <c r="BM30" s="278">
        <v>1190</v>
      </c>
      <c r="BN30" s="278">
        <v>1172</v>
      </c>
      <c r="BO30" s="278">
        <v>1170</v>
      </c>
      <c r="BP30" s="278">
        <v>1489</v>
      </c>
      <c r="BQ30" s="278">
        <v>1751</v>
      </c>
      <c r="BR30" s="278">
        <v>1216</v>
      </c>
      <c r="BS30" s="278">
        <v>1596</v>
      </c>
      <c r="BT30" s="278"/>
      <c r="BU30" s="133">
        <f t="shared" si="51"/>
        <v>346</v>
      </c>
      <c r="BV30" s="136">
        <f t="shared" ref="BV30:BX30" si="52">SUM(BV21:BV29)</f>
        <v>600</v>
      </c>
      <c r="BW30" s="136">
        <f t="shared" si="52"/>
        <v>610</v>
      </c>
      <c r="BX30" s="136">
        <f t="shared" si="52"/>
        <v>581</v>
      </c>
      <c r="BY30" s="136">
        <f t="shared" ref="BY30:BZ30" si="53">SUM(BY21:BY29)</f>
        <v>605</v>
      </c>
      <c r="BZ30" s="136">
        <f t="shared" si="53"/>
        <v>405</v>
      </c>
      <c r="CA30" s="136">
        <f t="shared" ref="CA30:CB30" si="54">SUM(CA21:CA29)</f>
        <v>385</v>
      </c>
      <c r="CB30" s="136">
        <f t="shared" si="54"/>
        <v>341</v>
      </c>
      <c r="CC30" s="136">
        <f t="shared" ref="CC30:CD30" si="55">SUM(CC21:CC29)</f>
        <v>361</v>
      </c>
      <c r="CD30" s="136">
        <f t="shared" si="55"/>
        <v>214</v>
      </c>
      <c r="CE30" s="136">
        <f t="shared" ref="CE30:CF30" si="56">SUM(CE21:CE29)</f>
        <v>87</v>
      </c>
      <c r="CF30" s="136">
        <f t="shared" si="56"/>
        <v>113</v>
      </c>
      <c r="CG30" s="136">
        <f t="shared" ref="CG30:CH30" si="57">SUM(CG21:CG29)</f>
        <v>-128</v>
      </c>
      <c r="CH30" s="136">
        <f t="shared" si="57"/>
        <v>-467</v>
      </c>
      <c r="CI30" s="136">
        <f t="shared" ref="CI30:CJ30" si="58">SUM(CI21:CI29)</f>
        <v>-552</v>
      </c>
      <c r="CJ30" s="136">
        <f t="shared" si="58"/>
        <v>-341</v>
      </c>
      <c r="CK30" s="136">
        <f t="shared" ref="CK30:CL30" si="59">SUM(CK21:CK29)</f>
        <v>-522</v>
      </c>
      <c r="CL30" s="136">
        <f t="shared" si="59"/>
        <v>-282</v>
      </c>
      <c r="CM30" s="255">
        <f t="shared" ref="CM30:CN30" si="60">SUM(CM21:CM29)</f>
        <v>-266</v>
      </c>
      <c r="CN30" s="255">
        <f t="shared" si="60"/>
        <v>-211</v>
      </c>
      <c r="CO30" s="255">
        <f t="shared" ref="CO30:CQ30" si="61">SUM(CO21:CO29)</f>
        <v>-622</v>
      </c>
      <c r="CP30" s="255">
        <f t="shared" si="61"/>
        <v>-365</v>
      </c>
      <c r="CQ30" s="292">
        <f t="shared" si="61"/>
        <v>-10</v>
      </c>
      <c r="CR30" s="292">
        <f t="shared" ref="CR30:CS30" si="62">SUM(CR21:CR29)</f>
        <v>-105</v>
      </c>
      <c r="CS30" s="292">
        <f t="shared" si="62"/>
        <v>-34</v>
      </c>
      <c r="CT30" s="292">
        <f t="shared" ref="CT30:CU30" si="63">SUM(CT21:CT29)</f>
        <v>-382</v>
      </c>
      <c r="CU30" s="292">
        <f t="shared" si="63"/>
        <v>-196</v>
      </c>
      <c r="CV30" s="292">
        <f t="shared" ref="CV30" si="64">SUM(CV21:CV29)</f>
        <v>-108</v>
      </c>
      <c r="CW30" s="292">
        <f t="shared" ref="CW30" si="65">SUM(CW21:CW29)</f>
        <v>97</v>
      </c>
      <c r="CX30" s="292">
        <f t="shared" ref="CX30" si="66">SUM(CX21:CX29)</f>
        <v>-80</v>
      </c>
      <c r="CY30" s="292">
        <f t="shared" ref="CY30" si="67">SUM(CY21:CY29)</f>
        <v>27</v>
      </c>
      <c r="CZ30" s="292">
        <f t="shared" ref="CZ30" si="68">SUM(CZ21:CZ29)</f>
        <v>-181</v>
      </c>
      <c r="DA30" s="292">
        <f t="shared" ref="DA30" si="69">SUM(DA21:DA29)</f>
        <v>37</v>
      </c>
      <c r="DB30" s="292">
        <f t="shared" ref="DB30" si="70">SUM(DB21:DB29)</f>
        <v>-125</v>
      </c>
      <c r="DC30" s="292">
        <f t="shared" ref="DC30" si="71">SUM(DC21:DC29)</f>
        <v>-404</v>
      </c>
      <c r="DD30" s="292">
        <f t="shared" ref="DD30" si="72">SUM(DD21:DD29)</f>
        <v>51</v>
      </c>
      <c r="DE30" s="292">
        <f t="shared" ref="DE30" si="73">SUM(DE21:DE29)</f>
        <v>-67</v>
      </c>
      <c r="DF30" s="292">
        <f t="shared" ref="DF30" si="74">SUM(DF21:DF29)</f>
        <v>162</v>
      </c>
      <c r="DG30" s="292">
        <f t="shared" ref="DG30" si="75">SUM(DG21:DG29)</f>
        <v>238</v>
      </c>
      <c r="DH30" s="292">
        <f t="shared" ref="DH30" si="76">SUM(DH21:DH29)</f>
        <v>36</v>
      </c>
      <c r="DI30" s="292">
        <f t="shared" ref="DI30" si="77">SUM(DI21:DI29)</f>
        <v>-376</v>
      </c>
      <c r="DJ30" s="292">
        <f t="shared" ref="DJ30" si="78">SUM(DJ21:DJ29)</f>
        <v>112</v>
      </c>
      <c r="DK30" s="292">
        <f t="shared" ref="DK30:DL30" si="79">SUM(DK21:DK29)</f>
        <v>-162</v>
      </c>
      <c r="DL30" s="292">
        <f t="shared" si="79"/>
        <v>-203</v>
      </c>
      <c r="DM30" s="292">
        <f t="shared" ref="DM30:DN30" si="80">SUM(DM21:DM29)</f>
        <v>-80</v>
      </c>
      <c r="DN30" s="292">
        <f t="shared" si="80"/>
        <v>-3</v>
      </c>
      <c r="DO30" s="292">
        <f t="shared" ref="DO30:DP30" si="81">SUM(DO21:DO29)</f>
        <v>-39</v>
      </c>
      <c r="DP30" s="292">
        <f t="shared" si="81"/>
        <v>-290</v>
      </c>
      <c r="DQ30" s="292">
        <f t="shared" ref="DQ30" si="82">SUM(DQ21:DQ29)</f>
        <v>237</v>
      </c>
      <c r="DR30" s="292">
        <f t="shared" ref="DR30:DS30" si="83">SUM(DR21:DR29)</f>
        <v>-72</v>
      </c>
      <c r="DS30" s="292">
        <f t="shared" si="83"/>
        <v>-247</v>
      </c>
      <c r="DT30" s="292">
        <f t="shared" ref="DT30" si="84">SUM(DT21:DT29)</f>
        <v>-160</v>
      </c>
      <c r="DU30" s="292">
        <f t="shared" ref="DU30:DV30" si="85">SUM(DU21:DU29)</f>
        <v>79</v>
      </c>
      <c r="DV30" s="292">
        <f t="shared" si="85"/>
        <v>238</v>
      </c>
      <c r="DW30" s="292">
        <f t="shared" ref="DW30" si="86">SUM(DW21:DW29)</f>
        <v>556</v>
      </c>
      <c r="DX30" s="292">
        <f t="shared" ref="DX30:DY30" si="87">SUM(DX21:DX29)</f>
        <v>21</v>
      </c>
      <c r="DY30" s="292">
        <f t="shared" si="87"/>
        <v>96</v>
      </c>
      <c r="DZ30" s="326"/>
      <c r="EA30" s="249">
        <f>EA21+EA24+EA27+EA28+EA29</f>
        <v>1596</v>
      </c>
    </row>
    <row r="31" spans="1:131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4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325"/>
      <c r="EA31" s="87"/>
    </row>
    <row r="32" spans="1:131" s="56" customFormat="1" x14ac:dyDescent="0.25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49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400">
        <v>637</v>
      </c>
      <c r="BI32" s="428">
        <v>524</v>
      </c>
      <c r="BJ32" s="428">
        <v>620</v>
      </c>
      <c r="BK32" s="428">
        <v>810</v>
      </c>
      <c r="BL32" s="277">
        <v>528</v>
      </c>
      <c r="BM32" s="277">
        <v>566</v>
      </c>
      <c r="BN32" s="277">
        <v>514</v>
      </c>
      <c r="BO32" s="277">
        <v>468</v>
      </c>
      <c r="BP32" s="277">
        <v>711</v>
      </c>
      <c r="BQ32" s="277">
        <v>950</v>
      </c>
      <c r="BR32" s="277">
        <v>474</v>
      </c>
      <c r="BS32" s="277">
        <v>751</v>
      </c>
      <c r="BT32" s="277"/>
      <c r="BU32" s="77">
        <f t="shared" ref="BU32:DY32" si="88">O32-C32</f>
        <v>157</v>
      </c>
      <c r="BV32" s="81">
        <f t="shared" si="88"/>
        <v>85</v>
      </c>
      <c r="BW32" s="81">
        <f t="shared" si="88"/>
        <v>41</v>
      </c>
      <c r="BX32" s="81">
        <f t="shared" si="88"/>
        <v>193</v>
      </c>
      <c r="BY32" s="81">
        <f t="shared" si="88"/>
        <v>159</v>
      </c>
      <c r="BZ32" s="81">
        <f t="shared" si="88"/>
        <v>150</v>
      </c>
      <c r="CA32" s="81">
        <f t="shared" si="88"/>
        <v>-32</v>
      </c>
      <c r="CB32" s="81">
        <f t="shared" si="88"/>
        <v>-18</v>
      </c>
      <c r="CC32" s="81">
        <f t="shared" si="88"/>
        <v>-54</v>
      </c>
      <c r="CD32" s="81">
        <f t="shared" si="88"/>
        <v>-85</v>
      </c>
      <c r="CE32" s="81">
        <f t="shared" si="88"/>
        <v>-67</v>
      </c>
      <c r="CF32" s="81">
        <f t="shared" si="88"/>
        <v>-78</v>
      </c>
      <c r="CG32" s="81">
        <f t="shared" si="88"/>
        <v>-195</v>
      </c>
      <c r="CH32" s="81">
        <f t="shared" si="88"/>
        <v>-149</v>
      </c>
      <c r="CI32" s="81">
        <f t="shared" si="88"/>
        <v>-158</v>
      </c>
      <c r="CJ32" s="81">
        <f t="shared" si="88"/>
        <v>-86</v>
      </c>
      <c r="CK32" s="81">
        <f t="shared" si="88"/>
        <v>-186</v>
      </c>
      <c r="CL32" s="81">
        <f t="shared" si="88"/>
        <v>-38</v>
      </c>
      <c r="CM32" s="254">
        <f t="shared" si="88"/>
        <v>-21</v>
      </c>
      <c r="CN32" s="254">
        <f t="shared" si="88"/>
        <v>42</v>
      </c>
      <c r="CO32" s="254">
        <f t="shared" si="88"/>
        <v>-293</v>
      </c>
      <c r="CP32" s="254">
        <f t="shared" si="88"/>
        <v>-123</v>
      </c>
      <c r="CQ32" s="291">
        <f t="shared" si="88"/>
        <v>81</v>
      </c>
      <c r="CR32" s="291">
        <f t="shared" si="88"/>
        <v>-46</v>
      </c>
      <c r="CS32" s="291">
        <f t="shared" si="88"/>
        <v>87</v>
      </c>
      <c r="CT32" s="291">
        <f t="shared" si="88"/>
        <v>-203</v>
      </c>
      <c r="CU32" s="291">
        <f t="shared" si="88"/>
        <v>-11</v>
      </c>
      <c r="CV32" s="291">
        <f t="shared" si="88"/>
        <v>-6</v>
      </c>
      <c r="CW32" s="291">
        <f t="shared" si="88"/>
        <v>123</v>
      </c>
      <c r="CX32" s="291">
        <f t="shared" si="88"/>
        <v>-65</v>
      </c>
      <c r="CY32" s="291">
        <f t="shared" si="88"/>
        <v>36</v>
      </c>
      <c r="CZ32" s="291">
        <f t="shared" si="88"/>
        <v>-116</v>
      </c>
      <c r="DA32" s="291">
        <f t="shared" si="88"/>
        <v>60</v>
      </c>
      <c r="DB32" s="291">
        <f t="shared" si="88"/>
        <v>-57</v>
      </c>
      <c r="DC32" s="291">
        <f t="shared" si="88"/>
        <v>-147</v>
      </c>
      <c r="DD32" s="291">
        <f t="shared" si="88"/>
        <v>175</v>
      </c>
      <c r="DE32" s="291">
        <f t="shared" si="88"/>
        <v>-6</v>
      </c>
      <c r="DF32" s="291">
        <f t="shared" si="88"/>
        <v>174</v>
      </c>
      <c r="DG32" s="291">
        <f t="shared" si="88"/>
        <v>157</v>
      </c>
      <c r="DH32" s="291">
        <f t="shared" si="88"/>
        <v>43</v>
      </c>
      <c r="DI32" s="291">
        <f t="shared" si="88"/>
        <v>-216</v>
      </c>
      <c r="DJ32" s="291">
        <f t="shared" si="88"/>
        <v>116</v>
      </c>
      <c r="DK32" s="291">
        <f t="shared" si="88"/>
        <v>-140</v>
      </c>
      <c r="DL32" s="291">
        <f t="shared" si="88"/>
        <v>-161</v>
      </c>
      <c r="DM32" s="291">
        <f t="shared" si="88"/>
        <v>11</v>
      </c>
      <c r="DN32" s="291">
        <f t="shared" si="88"/>
        <v>58</v>
      </c>
      <c r="DO32" s="291">
        <f t="shared" si="88"/>
        <v>-39</v>
      </c>
      <c r="DP32" s="291">
        <f t="shared" si="88"/>
        <v>-149</v>
      </c>
      <c r="DQ32" s="291">
        <f t="shared" si="88"/>
        <v>182</v>
      </c>
      <c r="DR32" s="291">
        <f t="shared" si="88"/>
        <v>-46</v>
      </c>
      <c r="DS32" s="291">
        <f t="shared" si="88"/>
        <v>-105</v>
      </c>
      <c r="DT32" s="291">
        <f t="shared" si="88"/>
        <v>-84</v>
      </c>
      <c r="DU32" s="291">
        <f t="shared" si="88"/>
        <v>-34</v>
      </c>
      <c r="DV32" s="291">
        <f t="shared" si="88"/>
        <v>118</v>
      </c>
      <c r="DW32" s="291">
        <f t="shared" si="88"/>
        <v>441</v>
      </c>
      <c r="DX32" s="291">
        <f t="shared" si="88"/>
        <v>-35</v>
      </c>
      <c r="DY32" s="291">
        <f t="shared" si="88"/>
        <v>33</v>
      </c>
      <c r="DZ32" s="325"/>
      <c r="EA32" s="61">
        <f>'MONTHLY SUMMARIES'!F24</f>
        <v>751</v>
      </c>
    </row>
    <row r="33" spans="1:131" s="56" customFormat="1" x14ac:dyDescent="0.2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49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400">
        <v>118</v>
      </c>
      <c r="BI33" s="428">
        <v>93</v>
      </c>
      <c r="BJ33" s="428">
        <v>116</v>
      </c>
      <c r="BK33" s="428">
        <v>129</v>
      </c>
      <c r="BL33" s="277">
        <v>88</v>
      </c>
      <c r="BM33" s="277">
        <v>88</v>
      </c>
      <c r="BN33" s="277">
        <v>58</v>
      </c>
      <c r="BO33" s="277">
        <v>52</v>
      </c>
      <c r="BP33" s="277">
        <v>103</v>
      </c>
      <c r="BQ33" s="277">
        <v>123</v>
      </c>
      <c r="BR33" s="277">
        <v>71</v>
      </c>
      <c r="BS33" s="277">
        <v>137</v>
      </c>
      <c r="BT33" s="277"/>
      <c r="BU33" s="7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325"/>
      <c r="EA33" s="61">
        <f>GETPIVOTDATA("VALUE",'CSS ESCO pvt'!$I$3,"DATE_FILE",$EA$8,"COMPANY",$EA$6,"TRIM_CAT","Residential-GRID","TRIM_LINE",$A31)</f>
        <v>137</v>
      </c>
    </row>
    <row r="34" spans="1:131" s="56" customFormat="1" x14ac:dyDescent="0.2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49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400">
        <v>519</v>
      </c>
      <c r="BI34" s="428">
        <v>431</v>
      </c>
      <c r="BJ34" s="428">
        <v>504</v>
      </c>
      <c r="BK34" s="428">
        <v>681</v>
      </c>
      <c r="BL34" s="277">
        <v>440</v>
      </c>
      <c r="BM34" s="277">
        <v>478</v>
      </c>
      <c r="BN34" s="277">
        <v>456</v>
      </c>
      <c r="BO34" s="277">
        <v>416</v>
      </c>
      <c r="BP34" s="277">
        <v>608</v>
      </c>
      <c r="BQ34" s="277">
        <v>827</v>
      </c>
      <c r="BR34" s="277">
        <v>403</v>
      </c>
      <c r="BS34" s="277">
        <v>614</v>
      </c>
      <c r="BT34" s="277"/>
      <c r="BU34" s="7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325"/>
      <c r="EA34" s="75">
        <f>EA32-EA33</f>
        <v>614</v>
      </c>
    </row>
    <row r="35" spans="1:131" s="56" customFormat="1" x14ac:dyDescent="0.25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49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400">
        <v>14</v>
      </c>
      <c r="BI35" s="428">
        <v>13</v>
      </c>
      <c r="BJ35" s="428">
        <v>13</v>
      </c>
      <c r="BK35" s="428">
        <v>16</v>
      </c>
      <c r="BL35" s="277">
        <v>12</v>
      </c>
      <c r="BM35" s="277">
        <v>19</v>
      </c>
      <c r="BN35" s="277">
        <v>13</v>
      </c>
      <c r="BO35" s="277">
        <v>6</v>
      </c>
      <c r="BP35" s="277">
        <v>8</v>
      </c>
      <c r="BQ35" s="277">
        <v>11</v>
      </c>
      <c r="BR35" s="277">
        <v>12</v>
      </c>
      <c r="BS35" s="277">
        <v>14</v>
      </c>
      <c r="BT35" s="277"/>
      <c r="BU35" s="77">
        <f t="shared" ref="BU35:DY35" si="89">O35-C35</f>
        <v>9</v>
      </c>
      <c r="BV35" s="81">
        <f t="shared" si="89"/>
        <v>3</v>
      </c>
      <c r="BW35" s="81">
        <f t="shared" si="89"/>
        <v>1</v>
      </c>
      <c r="BX35" s="81">
        <f t="shared" si="89"/>
        <v>0</v>
      </c>
      <c r="BY35" s="81">
        <f t="shared" si="89"/>
        <v>-1</v>
      </c>
      <c r="BZ35" s="81">
        <f t="shared" si="89"/>
        <v>-8</v>
      </c>
      <c r="CA35" s="81">
        <f t="shared" si="89"/>
        <v>-9</v>
      </c>
      <c r="CB35" s="81">
        <f t="shared" si="89"/>
        <v>-2</v>
      </c>
      <c r="CC35" s="81">
        <f t="shared" si="89"/>
        <v>-6</v>
      </c>
      <c r="CD35" s="81">
        <f t="shared" si="89"/>
        <v>-4</v>
      </c>
      <c r="CE35" s="81">
        <f t="shared" si="89"/>
        <v>0</v>
      </c>
      <c r="CF35" s="81">
        <f t="shared" si="89"/>
        <v>5</v>
      </c>
      <c r="CG35" s="81">
        <f t="shared" si="89"/>
        <v>-7</v>
      </c>
      <c r="CH35" s="81">
        <f t="shared" si="89"/>
        <v>0</v>
      </c>
      <c r="CI35" s="81">
        <f t="shared" si="89"/>
        <v>-5</v>
      </c>
      <c r="CJ35" s="81">
        <f t="shared" si="89"/>
        <v>-3</v>
      </c>
      <c r="CK35" s="81">
        <f t="shared" si="89"/>
        <v>5</v>
      </c>
      <c r="CL35" s="81">
        <f t="shared" si="89"/>
        <v>-5</v>
      </c>
      <c r="CM35" s="254">
        <f t="shared" si="89"/>
        <v>6</v>
      </c>
      <c r="CN35" s="254">
        <f t="shared" si="89"/>
        <v>0</v>
      </c>
      <c r="CO35" s="254">
        <f t="shared" si="89"/>
        <v>-10</v>
      </c>
      <c r="CP35" s="254">
        <f t="shared" si="89"/>
        <v>1</v>
      </c>
      <c r="CQ35" s="291">
        <f t="shared" si="89"/>
        <v>0</v>
      </c>
      <c r="CR35" s="291">
        <f t="shared" si="89"/>
        <v>-9</v>
      </c>
      <c r="CS35" s="291">
        <f t="shared" si="89"/>
        <v>2</v>
      </c>
      <c r="CT35" s="291">
        <f t="shared" si="89"/>
        <v>2</v>
      </c>
      <c r="CU35" s="291">
        <f t="shared" si="89"/>
        <v>-3</v>
      </c>
      <c r="CV35" s="291">
        <f t="shared" si="89"/>
        <v>4</v>
      </c>
      <c r="CW35" s="291">
        <f t="shared" si="89"/>
        <v>-4</v>
      </c>
      <c r="CX35" s="291">
        <f t="shared" si="89"/>
        <v>4</v>
      </c>
      <c r="CY35" s="291">
        <f t="shared" si="89"/>
        <v>5</v>
      </c>
      <c r="CZ35" s="291">
        <f t="shared" si="89"/>
        <v>1</v>
      </c>
      <c r="DA35" s="291">
        <f t="shared" si="89"/>
        <v>3</v>
      </c>
      <c r="DB35" s="291">
        <f t="shared" si="89"/>
        <v>10</v>
      </c>
      <c r="DC35" s="291">
        <f t="shared" si="89"/>
        <v>3</v>
      </c>
      <c r="DD35" s="291">
        <f t="shared" si="89"/>
        <v>12</v>
      </c>
      <c r="DE35" s="291">
        <f t="shared" si="89"/>
        <v>-3</v>
      </c>
      <c r="DF35" s="291">
        <f t="shared" si="89"/>
        <v>-6</v>
      </c>
      <c r="DG35" s="291">
        <f t="shared" si="89"/>
        <v>5</v>
      </c>
      <c r="DH35" s="291">
        <f t="shared" si="89"/>
        <v>1</v>
      </c>
      <c r="DI35" s="291">
        <f t="shared" si="89"/>
        <v>-3</v>
      </c>
      <c r="DJ35" s="291">
        <f t="shared" si="89"/>
        <v>-1</v>
      </c>
      <c r="DK35" s="291">
        <f t="shared" si="89"/>
        <v>-10</v>
      </c>
      <c r="DL35" s="291">
        <f t="shared" si="89"/>
        <v>-2</v>
      </c>
      <c r="DM35" s="291">
        <f t="shared" si="89"/>
        <v>6</v>
      </c>
      <c r="DN35" s="291">
        <f t="shared" si="89"/>
        <v>-2</v>
      </c>
      <c r="DO35" s="291">
        <f t="shared" si="89"/>
        <v>0</v>
      </c>
      <c r="DP35" s="291">
        <f t="shared" si="89"/>
        <v>-4</v>
      </c>
      <c r="DQ35" s="291">
        <f t="shared" si="89"/>
        <v>6</v>
      </c>
      <c r="DR35" s="291">
        <f t="shared" si="89"/>
        <v>6</v>
      </c>
      <c r="DS35" s="291">
        <f t="shared" si="89"/>
        <v>9</v>
      </c>
      <c r="DT35" s="291">
        <f t="shared" si="89"/>
        <v>1</v>
      </c>
      <c r="DU35" s="291">
        <f t="shared" si="89"/>
        <v>-1</v>
      </c>
      <c r="DV35" s="291">
        <f t="shared" si="89"/>
        <v>0</v>
      </c>
      <c r="DW35" s="291">
        <f t="shared" si="89"/>
        <v>4</v>
      </c>
      <c r="DX35" s="291">
        <f t="shared" si="89"/>
        <v>5</v>
      </c>
      <c r="DY35" s="291">
        <f t="shared" si="89"/>
        <v>0</v>
      </c>
      <c r="DZ35" s="325"/>
      <c r="EA35" s="61">
        <f>'MONTHLY SUMMARIES'!F25</f>
        <v>14</v>
      </c>
    </row>
    <row r="36" spans="1:131" s="56" customFormat="1" x14ac:dyDescent="0.2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49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400">
        <v>4</v>
      </c>
      <c r="BI36" s="428">
        <v>1</v>
      </c>
      <c r="BJ36" s="428">
        <v>0</v>
      </c>
      <c r="BK36" s="428">
        <v>1</v>
      </c>
      <c r="BL36" s="277">
        <v>3</v>
      </c>
      <c r="BM36" s="277">
        <v>3</v>
      </c>
      <c r="BN36" s="277">
        <v>0</v>
      </c>
      <c r="BO36" s="277">
        <v>0</v>
      </c>
      <c r="BP36" s="277">
        <v>0</v>
      </c>
      <c r="BQ36" s="277">
        <v>2</v>
      </c>
      <c r="BR36" s="277">
        <v>1</v>
      </c>
      <c r="BS36" s="277">
        <v>4</v>
      </c>
      <c r="BT36" s="277"/>
      <c r="BU36" s="7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325"/>
      <c r="EA36" s="61">
        <f>GETPIVOTDATA("VALUE",'CSS ESCO pvt'!$I$3,"DATE_FILE",$EA$8,"COMPANY",$EA$6,"TRIM_CAT","Low Income Residential-GRID","TRIM_LINE",$A31)</f>
        <v>4</v>
      </c>
    </row>
    <row r="37" spans="1:131" s="56" customFormat="1" x14ac:dyDescent="0.2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49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400">
        <v>10</v>
      </c>
      <c r="BI37" s="428">
        <v>12</v>
      </c>
      <c r="BJ37" s="428">
        <v>13</v>
      </c>
      <c r="BK37" s="428">
        <v>15</v>
      </c>
      <c r="BL37" s="277">
        <v>9</v>
      </c>
      <c r="BM37" s="277">
        <v>16</v>
      </c>
      <c r="BN37" s="277">
        <v>13</v>
      </c>
      <c r="BO37" s="277">
        <v>6</v>
      </c>
      <c r="BP37" s="277">
        <v>8</v>
      </c>
      <c r="BQ37" s="277">
        <v>9</v>
      </c>
      <c r="BR37" s="277">
        <v>11</v>
      </c>
      <c r="BS37" s="277">
        <v>10</v>
      </c>
      <c r="BT37" s="277"/>
      <c r="BU37" s="7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325"/>
      <c r="EA37" s="75">
        <f>EA35-EA36</f>
        <v>10</v>
      </c>
    </row>
    <row r="38" spans="1:131" s="56" customFormat="1" x14ac:dyDescent="0.25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49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400">
        <v>188</v>
      </c>
      <c r="BI38" s="428">
        <v>136</v>
      </c>
      <c r="BJ38" s="428">
        <v>85</v>
      </c>
      <c r="BK38" s="428">
        <v>265</v>
      </c>
      <c r="BL38" s="277">
        <v>153</v>
      </c>
      <c r="BM38" s="277">
        <v>107</v>
      </c>
      <c r="BN38" s="277">
        <v>66</v>
      </c>
      <c r="BO38" s="277">
        <v>134</v>
      </c>
      <c r="BP38" s="277">
        <v>149</v>
      </c>
      <c r="BQ38" s="277">
        <v>161</v>
      </c>
      <c r="BR38" s="277">
        <v>163</v>
      </c>
      <c r="BS38" s="277">
        <v>214</v>
      </c>
      <c r="BT38" s="277"/>
      <c r="BU38" s="77">
        <f t="shared" ref="BU38:CD40" si="90">O38-C38</f>
        <v>3</v>
      </c>
      <c r="BV38" s="81">
        <f t="shared" si="90"/>
        <v>55</v>
      </c>
      <c r="BW38" s="81">
        <f t="shared" si="90"/>
        <v>108</v>
      </c>
      <c r="BX38" s="81">
        <f t="shared" si="90"/>
        <v>-99</v>
      </c>
      <c r="BY38" s="81">
        <f t="shared" si="90"/>
        <v>18</v>
      </c>
      <c r="BZ38" s="81">
        <f t="shared" si="90"/>
        <v>-70</v>
      </c>
      <c r="CA38" s="81">
        <f t="shared" si="90"/>
        <v>3</v>
      </c>
      <c r="CB38" s="81">
        <f t="shared" si="90"/>
        <v>2</v>
      </c>
      <c r="CC38" s="81">
        <f t="shared" si="90"/>
        <v>18</v>
      </c>
      <c r="CD38" s="81">
        <f t="shared" si="90"/>
        <v>8</v>
      </c>
      <c r="CE38" s="81">
        <f t="shared" ref="CE38:CN40" si="91">Y38-M38</f>
        <v>-89</v>
      </c>
      <c r="CF38" s="81">
        <f t="shared" si="91"/>
        <v>-129</v>
      </c>
      <c r="CG38" s="81">
        <f t="shared" si="91"/>
        <v>-85</v>
      </c>
      <c r="CH38" s="81">
        <f t="shared" si="91"/>
        <v>-156</v>
      </c>
      <c r="CI38" s="81">
        <f t="shared" si="91"/>
        <v>-136</v>
      </c>
      <c r="CJ38" s="81">
        <f t="shared" si="91"/>
        <v>15</v>
      </c>
      <c r="CK38" s="81">
        <f t="shared" si="91"/>
        <v>-54</v>
      </c>
      <c r="CL38" s="81">
        <f t="shared" si="91"/>
        <v>8</v>
      </c>
      <c r="CM38" s="254">
        <f t="shared" si="91"/>
        <v>25</v>
      </c>
      <c r="CN38" s="254">
        <f t="shared" si="91"/>
        <v>23</v>
      </c>
      <c r="CO38" s="254">
        <f t="shared" ref="CO38:CX40" si="92">AI38-W38</f>
        <v>-41</v>
      </c>
      <c r="CP38" s="254">
        <f t="shared" si="92"/>
        <v>-49</v>
      </c>
      <c r="CQ38" s="291">
        <f t="shared" si="92"/>
        <v>139</v>
      </c>
      <c r="CR38" s="291">
        <f t="shared" si="92"/>
        <v>158</v>
      </c>
      <c r="CS38" s="291">
        <f t="shared" si="92"/>
        <v>77</v>
      </c>
      <c r="CT38" s="291">
        <f t="shared" si="92"/>
        <v>-14</v>
      </c>
      <c r="CU38" s="291">
        <f t="shared" si="92"/>
        <v>-2</v>
      </c>
      <c r="CV38" s="291">
        <f t="shared" si="92"/>
        <v>78</v>
      </c>
      <c r="CW38" s="291">
        <f t="shared" si="92"/>
        <v>55</v>
      </c>
      <c r="CX38" s="291">
        <f t="shared" si="92"/>
        <v>67</v>
      </c>
      <c r="CY38" s="291">
        <f t="shared" ref="CY38:DH40" si="93">AS38-AG38</f>
        <v>73</v>
      </c>
      <c r="CZ38" s="291">
        <f t="shared" si="93"/>
        <v>37</v>
      </c>
      <c r="DA38" s="291">
        <f t="shared" si="93"/>
        <v>-16</v>
      </c>
      <c r="DB38" s="291">
        <f t="shared" si="93"/>
        <v>14</v>
      </c>
      <c r="DC38" s="291">
        <f t="shared" si="93"/>
        <v>-92</v>
      </c>
      <c r="DD38" s="291">
        <f t="shared" si="93"/>
        <v>-50</v>
      </c>
      <c r="DE38" s="291">
        <f t="shared" si="93"/>
        <v>27</v>
      </c>
      <c r="DF38" s="291">
        <f t="shared" si="93"/>
        <v>112</v>
      </c>
      <c r="DG38" s="291">
        <f t="shared" si="93"/>
        <v>100</v>
      </c>
      <c r="DH38" s="291">
        <f t="shared" si="93"/>
        <v>-59</v>
      </c>
      <c r="DI38" s="291">
        <f t="shared" ref="DI38:DY40" si="94">BC38-AQ38</f>
        <v>-94</v>
      </c>
      <c r="DJ38" s="291">
        <f t="shared" si="94"/>
        <v>11</v>
      </c>
      <c r="DK38" s="291">
        <f t="shared" si="94"/>
        <v>-61</v>
      </c>
      <c r="DL38" s="291">
        <f t="shared" si="94"/>
        <v>-92</v>
      </c>
      <c r="DM38" s="291">
        <f t="shared" si="94"/>
        <v>-27</v>
      </c>
      <c r="DN38" s="291">
        <f t="shared" si="94"/>
        <v>1</v>
      </c>
      <c r="DO38" s="291">
        <f t="shared" si="94"/>
        <v>-35</v>
      </c>
      <c r="DP38" s="291">
        <f t="shared" si="94"/>
        <v>-105</v>
      </c>
      <c r="DQ38" s="291">
        <f t="shared" si="94"/>
        <v>78</v>
      </c>
      <c r="DR38" s="291">
        <f t="shared" si="94"/>
        <v>-46</v>
      </c>
      <c r="DS38" s="291">
        <f t="shared" si="94"/>
        <v>-73</v>
      </c>
      <c r="DT38" s="291">
        <f t="shared" si="94"/>
        <v>-49</v>
      </c>
      <c r="DU38" s="291">
        <f t="shared" si="94"/>
        <v>63</v>
      </c>
      <c r="DV38" s="291">
        <f t="shared" si="94"/>
        <v>-15</v>
      </c>
      <c r="DW38" s="291">
        <f t="shared" si="94"/>
        <v>37</v>
      </c>
      <c r="DX38" s="291">
        <f t="shared" si="94"/>
        <v>39</v>
      </c>
      <c r="DY38" s="291">
        <f t="shared" si="94"/>
        <v>29</v>
      </c>
      <c r="DZ38" s="325"/>
      <c r="EA38" s="61">
        <f>'MONTHLY SUMMARIES'!F26</f>
        <v>214</v>
      </c>
    </row>
    <row r="39" spans="1:131" s="56" customFormat="1" x14ac:dyDescent="0.25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49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400">
        <v>19</v>
      </c>
      <c r="BI39" s="428">
        <v>11</v>
      </c>
      <c r="BJ39" s="428">
        <v>8</v>
      </c>
      <c r="BK39" s="428">
        <v>22</v>
      </c>
      <c r="BL39" s="277">
        <v>19</v>
      </c>
      <c r="BM39" s="277">
        <v>6</v>
      </c>
      <c r="BN39" s="277">
        <v>8</v>
      </c>
      <c r="BO39" s="277">
        <v>16</v>
      </c>
      <c r="BP39" s="277">
        <v>16</v>
      </c>
      <c r="BQ39" s="277">
        <v>11</v>
      </c>
      <c r="BR39" s="277">
        <v>12</v>
      </c>
      <c r="BS39" s="277">
        <v>22</v>
      </c>
      <c r="BT39" s="277"/>
      <c r="BU39" s="77">
        <f t="shared" si="90"/>
        <v>13</v>
      </c>
      <c r="BV39" s="81">
        <f t="shared" si="90"/>
        <v>0</v>
      </c>
      <c r="BW39" s="81">
        <f t="shared" si="90"/>
        <v>5</v>
      </c>
      <c r="BX39" s="81">
        <f t="shared" si="90"/>
        <v>4</v>
      </c>
      <c r="BY39" s="81">
        <f t="shared" si="90"/>
        <v>5</v>
      </c>
      <c r="BZ39" s="81">
        <f t="shared" si="90"/>
        <v>-3</v>
      </c>
      <c r="CA39" s="81">
        <f t="shared" si="90"/>
        <v>-2</v>
      </c>
      <c r="CB39" s="81">
        <f t="shared" si="90"/>
        <v>0</v>
      </c>
      <c r="CC39" s="81">
        <f t="shared" si="90"/>
        <v>0</v>
      </c>
      <c r="CD39" s="81">
        <f t="shared" si="90"/>
        <v>-1</v>
      </c>
      <c r="CE39" s="81">
        <f t="shared" si="91"/>
        <v>-4</v>
      </c>
      <c r="CF39" s="81">
        <f t="shared" si="91"/>
        <v>-15</v>
      </c>
      <c r="CG39" s="81">
        <f t="shared" si="91"/>
        <v>-17</v>
      </c>
      <c r="CH39" s="81">
        <f t="shared" si="91"/>
        <v>-3</v>
      </c>
      <c r="CI39" s="81">
        <f t="shared" si="91"/>
        <v>-14</v>
      </c>
      <c r="CJ39" s="81">
        <f t="shared" si="91"/>
        <v>-3</v>
      </c>
      <c r="CK39" s="81">
        <f t="shared" si="91"/>
        <v>-6</v>
      </c>
      <c r="CL39" s="81">
        <f t="shared" si="91"/>
        <v>-4</v>
      </c>
      <c r="CM39" s="254">
        <f t="shared" si="91"/>
        <v>2</v>
      </c>
      <c r="CN39" s="254">
        <f t="shared" si="91"/>
        <v>14</v>
      </c>
      <c r="CO39" s="254">
        <f t="shared" si="92"/>
        <v>-7</v>
      </c>
      <c r="CP39" s="254">
        <f t="shared" si="92"/>
        <v>-2</v>
      </c>
      <c r="CQ39" s="291">
        <f t="shared" si="92"/>
        <v>12</v>
      </c>
      <c r="CR39" s="291">
        <f t="shared" si="92"/>
        <v>17</v>
      </c>
      <c r="CS39" s="291">
        <f t="shared" si="92"/>
        <v>5</v>
      </c>
      <c r="CT39" s="291">
        <f t="shared" si="92"/>
        <v>-6</v>
      </c>
      <c r="CU39" s="291">
        <f t="shared" si="92"/>
        <v>6</v>
      </c>
      <c r="CV39" s="291">
        <f t="shared" si="92"/>
        <v>-5</v>
      </c>
      <c r="CW39" s="291">
        <f t="shared" si="92"/>
        <v>5</v>
      </c>
      <c r="CX39" s="291">
        <f t="shared" si="92"/>
        <v>4</v>
      </c>
      <c r="CY39" s="291">
        <f t="shared" si="93"/>
        <v>-8</v>
      </c>
      <c r="CZ39" s="291">
        <f t="shared" si="93"/>
        <v>-4</v>
      </c>
      <c r="DA39" s="291">
        <f t="shared" si="93"/>
        <v>9</v>
      </c>
      <c r="DB39" s="291">
        <f t="shared" si="93"/>
        <v>5</v>
      </c>
      <c r="DC39" s="291">
        <f t="shared" si="93"/>
        <v>-16</v>
      </c>
      <c r="DD39" s="291">
        <f t="shared" si="93"/>
        <v>-5</v>
      </c>
      <c r="DE39" s="291">
        <f t="shared" si="93"/>
        <v>-1</v>
      </c>
      <c r="DF39" s="291">
        <f t="shared" si="93"/>
        <v>6</v>
      </c>
      <c r="DG39" s="291">
        <f t="shared" si="93"/>
        <v>-1</v>
      </c>
      <c r="DH39" s="291">
        <f t="shared" si="93"/>
        <v>8</v>
      </c>
      <c r="DI39" s="291">
        <f t="shared" si="94"/>
        <v>-8</v>
      </c>
      <c r="DJ39" s="291">
        <f t="shared" si="94"/>
        <v>-4</v>
      </c>
      <c r="DK39" s="291">
        <f t="shared" si="94"/>
        <v>10</v>
      </c>
      <c r="DL39" s="291">
        <f t="shared" si="94"/>
        <v>-9</v>
      </c>
      <c r="DM39" s="291">
        <f t="shared" si="94"/>
        <v>-9</v>
      </c>
      <c r="DN39" s="291">
        <f t="shared" si="94"/>
        <v>1</v>
      </c>
      <c r="DO39" s="291">
        <f t="shared" si="94"/>
        <v>-2</v>
      </c>
      <c r="DP39" s="291">
        <f t="shared" si="94"/>
        <v>-11</v>
      </c>
      <c r="DQ39" s="291">
        <f t="shared" si="94"/>
        <v>12</v>
      </c>
      <c r="DR39" s="291">
        <f t="shared" si="94"/>
        <v>8</v>
      </c>
      <c r="DS39" s="291">
        <f t="shared" si="94"/>
        <v>-7</v>
      </c>
      <c r="DT39" s="291">
        <f t="shared" si="94"/>
        <v>-6</v>
      </c>
      <c r="DU39" s="291">
        <f t="shared" si="94"/>
        <v>9</v>
      </c>
      <c r="DV39" s="291">
        <f t="shared" si="94"/>
        <v>9</v>
      </c>
      <c r="DW39" s="291">
        <f t="shared" si="94"/>
        <v>-1</v>
      </c>
      <c r="DX39" s="291">
        <f t="shared" si="94"/>
        <v>0</v>
      </c>
      <c r="DY39" s="291">
        <f t="shared" si="94"/>
        <v>9</v>
      </c>
      <c r="DZ39" s="325"/>
      <c r="EA39" s="61">
        <f>'MONTHLY SUMMARIES'!F27</f>
        <v>22</v>
      </c>
    </row>
    <row r="40" spans="1:131" s="56" customFormat="1" x14ac:dyDescent="0.25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49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400">
        <v>1</v>
      </c>
      <c r="BI40" s="428">
        <v>2</v>
      </c>
      <c r="BJ40" s="428">
        <v>1</v>
      </c>
      <c r="BK40" s="428">
        <v>1</v>
      </c>
      <c r="BL40" s="277">
        <v>0</v>
      </c>
      <c r="BM40" s="277">
        <v>0</v>
      </c>
      <c r="BN40" s="277">
        <v>1</v>
      </c>
      <c r="BO40" s="277">
        <v>1</v>
      </c>
      <c r="BP40" s="277">
        <v>2</v>
      </c>
      <c r="BQ40" s="277">
        <v>2</v>
      </c>
      <c r="BR40" s="277">
        <v>1</v>
      </c>
      <c r="BS40" s="277">
        <v>1</v>
      </c>
      <c r="BT40" s="277"/>
      <c r="BU40" s="77">
        <f t="shared" si="90"/>
        <v>-1</v>
      </c>
      <c r="BV40" s="81">
        <f t="shared" si="90"/>
        <v>-2</v>
      </c>
      <c r="BW40" s="81">
        <f t="shared" si="90"/>
        <v>3</v>
      </c>
      <c r="BX40" s="81">
        <f t="shared" si="90"/>
        <v>-2</v>
      </c>
      <c r="BY40" s="81">
        <f t="shared" si="90"/>
        <v>-3</v>
      </c>
      <c r="BZ40" s="81">
        <f t="shared" si="90"/>
        <v>1</v>
      </c>
      <c r="CA40" s="81">
        <f t="shared" si="90"/>
        <v>1</v>
      </c>
      <c r="CB40" s="81">
        <f t="shared" si="90"/>
        <v>-1</v>
      </c>
      <c r="CC40" s="81">
        <f t="shared" si="90"/>
        <v>-1</v>
      </c>
      <c r="CD40" s="81">
        <f t="shared" si="90"/>
        <v>1</v>
      </c>
      <c r="CE40" s="81">
        <f t="shared" si="91"/>
        <v>-1</v>
      </c>
      <c r="CF40" s="81">
        <f t="shared" si="91"/>
        <v>-1</v>
      </c>
      <c r="CG40" s="81">
        <f t="shared" si="91"/>
        <v>0</v>
      </c>
      <c r="CH40" s="81">
        <f t="shared" si="91"/>
        <v>2</v>
      </c>
      <c r="CI40" s="81">
        <f t="shared" si="91"/>
        <v>-2</v>
      </c>
      <c r="CJ40" s="81">
        <f t="shared" si="91"/>
        <v>-2</v>
      </c>
      <c r="CK40" s="81">
        <f t="shared" si="91"/>
        <v>2</v>
      </c>
      <c r="CL40" s="81">
        <f t="shared" si="91"/>
        <v>1</v>
      </c>
      <c r="CM40" s="254">
        <f t="shared" si="91"/>
        <v>-2</v>
      </c>
      <c r="CN40" s="254">
        <f t="shared" si="91"/>
        <v>0</v>
      </c>
      <c r="CO40" s="254">
        <f t="shared" si="92"/>
        <v>-1</v>
      </c>
      <c r="CP40" s="254">
        <f t="shared" si="92"/>
        <v>-1</v>
      </c>
      <c r="CQ40" s="291">
        <f t="shared" si="92"/>
        <v>4</v>
      </c>
      <c r="CR40" s="291">
        <f t="shared" si="92"/>
        <v>-1</v>
      </c>
      <c r="CS40" s="291">
        <f t="shared" si="92"/>
        <v>2</v>
      </c>
      <c r="CT40" s="291">
        <f t="shared" si="92"/>
        <v>-3</v>
      </c>
      <c r="CU40" s="291">
        <f t="shared" si="92"/>
        <v>1</v>
      </c>
      <c r="CV40" s="291">
        <f t="shared" si="92"/>
        <v>0</v>
      </c>
      <c r="CW40" s="291">
        <f t="shared" si="92"/>
        <v>-2</v>
      </c>
      <c r="CX40" s="291">
        <f t="shared" si="92"/>
        <v>-2</v>
      </c>
      <c r="CY40" s="291">
        <f t="shared" si="93"/>
        <v>0</v>
      </c>
      <c r="CZ40" s="291">
        <f t="shared" si="93"/>
        <v>1</v>
      </c>
      <c r="DA40" s="291">
        <f t="shared" si="93"/>
        <v>1</v>
      </c>
      <c r="DB40" s="291">
        <f t="shared" si="93"/>
        <v>2</v>
      </c>
      <c r="DC40" s="291">
        <f t="shared" si="93"/>
        <v>-2</v>
      </c>
      <c r="DD40" s="291">
        <f t="shared" si="93"/>
        <v>-1</v>
      </c>
      <c r="DE40" s="291">
        <f t="shared" si="93"/>
        <v>-1</v>
      </c>
      <c r="DF40" s="291">
        <f t="shared" si="93"/>
        <v>2</v>
      </c>
      <c r="DG40" s="291">
        <f t="shared" si="93"/>
        <v>-1</v>
      </c>
      <c r="DH40" s="291">
        <f t="shared" si="93"/>
        <v>4</v>
      </c>
      <c r="DI40" s="291">
        <f t="shared" si="94"/>
        <v>2</v>
      </c>
      <c r="DJ40" s="291">
        <f t="shared" si="94"/>
        <v>1</v>
      </c>
      <c r="DK40" s="291">
        <f t="shared" si="94"/>
        <v>-1</v>
      </c>
      <c r="DL40" s="291">
        <f t="shared" si="94"/>
        <v>-2</v>
      </c>
      <c r="DM40" s="291">
        <f t="shared" si="94"/>
        <v>-1</v>
      </c>
      <c r="DN40" s="291">
        <f t="shared" si="94"/>
        <v>-2</v>
      </c>
      <c r="DO40" s="291">
        <f t="shared" si="94"/>
        <v>-1</v>
      </c>
      <c r="DP40" s="291">
        <f t="shared" si="94"/>
        <v>-2</v>
      </c>
      <c r="DQ40" s="291">
        <f t="shared" si="94"/>
        <v>0</v>
      </c>
      <c r="DR40" s="291">
        <f t="shared" si="94"/>
        <v>-3</v>
      </c>
      <c r="DS40" s="291">
        <f t="shared" si="94"/>
        <v>-1</v>
      </c>
      <c r="DT40" s="291">
        <f t="shared" si="94"/>
        <v>-4</v>
      </c>
      <c r="DU40" s="291">
        <f t="shared" si="94"/>
        <v>-1</v>
      </c>
      <c r="DV40" s="291">
        <f t="shared" si="94"/>
        <v>-1</v>
      </c>
      <c r="DW40" s="291">
        <f t="shared" si="94"/>
        <v>1</v>
      </c>
      <c r="DX40" s="291">
        <f t="shared" si="94"/>
        <v>0</v>
      </c>
      <c r="DY40" s="291">
        <f t="shared" si="94"/>
        <v>0</v>
      </c>
      <c r="DZ40" s="325"/>
      <c r="EA40" s="61">
        <f>'MONTHLY SUMMARIES'!F28</f>
        <v>1</v>
      </c>
    </row>
    <row r="41" spans="1:131" s="70" customFormat="1" x14ac:dyDescent="0.25">
      <c r="A41" s="145"/>
      <c r="B41" s="57" t="s">
        <v>148</v>
      </c>
      <c r="C41" s="133">
        <f t="shared" ref="C41:Q41" si="95">SUM(C32:C40)</f>
        <v>770</v>
      </c>
      <c r="D41" s="134">
        <f t="shared" si="95"/>
        <v>894</v>
      </c>
      <c r="E41" s="134">
        <f t="shared" si="95"/>
        <v>781</v>
      </c>
      <c r="F41" s="134">
        <f t="shared" si="95"/>
        <v>659</v>
      </c>
      <c r="G41" s="134">
        <f t="shared" si="95"/>
        <v>792</v>
      </c>
      <c r="H41" s="134">
        <f t="shared" si="95"/>
        <v>612</v>
      </c>
      <c r="I41" s="134">
        <f t="shared" si="95"/>
        <v>778</v>
      </c>
      <c r="J41" s="134">
        <f t="shared" si="95"/>
        <v>940</v>
      </c>
      <c r="K41" s="134">
        <f t="shared" si="95"/>
        <v>1289</v>
      </c>
      <c r="L41" s="135">
        <f t="shared" si="95"/>
        <v>1084</v>
      </c>
      <c r="M41" s="134">
        <f t="shared" si="95"/>
        <v>942</v>
      </c>
      <c r="N41" s="134">
        <f t="shared" si="95"/>
        <v>966</v>
      </c>
      <c r="O41" s="134">
        <f t="shared" si="95"/>
        <v>951</v>
      </c>
      <c r="P41" s="134">
        <f t="shared" si="95"/>
        <v>1035</v>
      </c>
      <c r="Q41" s="134">
        <f t="shared" si="95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0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1">
        <v>859</v>
      </c>
      <c r="BI41" s="429">
        <v>686</v>
      </c>
      <c r="BJ41" s="429">
        <v>727</v>
      </c>
      <c r="BK41" s="429">
        <v>1114</v>
      </c>
      <c r="BL41" s="278">
        <v>712</v>
      </c>
      <c r="BM41" s="278">
        <v>698</v>
      </c>
      <c r="BN41" s="278">
        <v>602</v>
      </c>
      <c r="BO41" s="278">
        <v>625</v>
      </c>
      <c r="BP41" s="278">
        <v>886</v>
      </c>
      <c r="BQ41" s="278">
        <v>1135</v>
      </c>
      <c r="BR41" s="278">
        <v>662</v>
      </c>
      <c r="BS41" s="278">
        <v>1002</v>
      </c>
      <c r="BT41" s="278"/>
      <c r="BU41" s="133">
        <f>SUM(BU32:BU40)</f>
        <v>181</v>
      </c>
      <c r="BV41" s="136">
        <f t="shared" ref="BV41:BX41" si="96">SUM(BV32:BV40)</f>
        <v>141</v>
      </c>
      <c r="BW41" s="136">
        <f t="shared" si="96"/>
        <v>158</v>
      </c>
      <c r="BX41" s="136">
        <f t="shared" si="96"/>
        <v>96</v>
      </c>
      <c r="BY41" s="136">
        <f t="shared" ref="BY41:BZ41" si="97">SUM(BY32:BY40)</f>
        <v>178</v>
      </c>
      <c r="BZ41" s="136">
        <f t="shared" si="97"/>
        <v>70</v>
      </c>
      <c r="CA41" s="136">
        <f t="shared" ref="CA41:CB41" si="98">SUM(CA32:CA40)</f>
        <v>-39</v>
      </c>
      <c r="CB41" s="136">
        <f t="shared" si="98"/>
        <v>-19</v>
      </c>
      <c r="CC41" s="136">
        <f t="shared" ref="CC41:CD41" si="99">SUM(CC32:CC40)</f>
        <v>-43</v>
      </c>
      <c r="CD41" s="136">
        <f t="shared" si="99"/>
        <v>-81</v>
      </c>
      <c r="CE41" s="136">
        <f t="shared" ref="CE41:CF41" si="100">SUM(CE32:CE40)</f>
        <v>-161</v>
      </c>
      <c r="CF41" s="136">
        <f t="shared" si="100"/>
        <v>-218</v>
      </c>
      <c r="CG41" s="136">
        <f t="shared" ref="CG41:CH41" si="101">SUM(CG32:CG40)</f>
        <v>-304</v>
      </c>
      <c r="CH41" s="136">
        <f t="shared" si="101"/>
        <v>-306</v>
      </c>
      <c r="CI41" s="136">
        <f t="shared" ref="CI41:CJ41" si="102">SUM(CI32:CI40)</f>
        <v>-315</v>
      </c>
      <c r="CJ41" s="136">
        <f t="shared" si="102"/>
        <v>-79</v>
      </c>
      <c r="CK41" s="136">
        <f t="shared" ref="CK41:CL41" si="103">SUM(CK32:CK40)</f>
        <v>-239</v>
      </c>
      <c r="CL41" s="136">
        <f t="shared" si="103"/>
        <v>-38</v>
      </c>
      <c r="CM41" s="255">
        <f t="shared" ref="CM41:CN41" si="104">SUM(CM32:CM40)</f>
        <v>10</v>
      </c>
      <c r="CN41" s="255">
        <f t="shared" si="104"/>
        <v>79</v>
      </c>
      <c r="CO41" s="255">
        <f t="shared" ref="CO41:CQ41" si="105">SUM(CO32:CO40)</f>
        <v>-352</v>
      </c>
      <c r="CP41" s="255">
        <f t="shared" si="105"/>
        <v>-174</v>
      </c>
      <c r="CQ41" s="292">
        <f t="shared" si="105"/>
        <v>236</v>
      </c>
      <c r="CR41" s="292">
        <f t="shared" ref="CR41:CS41" si="106">SUM(CR32:CR40)</f>
        <v>119</v>
      </c>
      <c r="CS41" s="292">
        <f t="shared" si="106"/>
        <v>173</v>
      </c>
      <c r="CT41" s="292">
        <f t="shared" ref="CT41:CU41" si="107">SUM(CT32:CT40)</f>
        <v>-224</v>
      </c>
      <c r="CU41" s="292">
        <f t="shared" si="107"/>
        <v>-9</v>
      </c>
      <c r="CV41" s="292">
        <f t="shared" ref="CV41" si="108">SUM(CV32:CV40)</f>
        <v>71</v>
      </c>
      <c r="CW41" s="292">
        <f t="shared" ref="CW41" si="109">SUM(CW32:CW40)</f>
        <v>177</v>
      </c>
      <c r="CX41" s="292">
        <f t="shared" ref="CX41" si="110">SUM(CX32:CX40)</f>
        <v>8</v>
      </c>
      <c r="CY41" s="292">
        <f t="shared" ref="CY41" si="111">SUM(CY32:CY40)</f>
        <v>106</v>
      </c>
      <c r="CZ41" s="292">
        <f t="shared" ref="CZ41" si="112">SUM(CZ32:CZ40)</f>
        <v>-81</v>
      </c>
      <c r="DA41" s="292">
        <f t="shared" ref="DA41" si="113">SUM(DA32:DA40)</f>
        <v>57</v>
      </c>
      <c r="DB41" s="292">
        <f t="shared" ref="DB41" si="114">SUM(DB32:DB40)</f>
        <v>-26</v>
      </c>
      <c r="DC41" s="292">
        <f t="shared" ref="DC41" si="115">SUM(DC32:DC40)</f>
        <v>-254</v>
      </c>
      <c r="DD41" s="292">
        <f t="shared" ref="DD41" si="116">SUM(DD32:DD40)</f>
        <v>131</v>
      </c>
      <c r="DE41" s="292">
        <f t="shared" ref="DE41" si="117">SUM(DE32:DE40)</f>
        <v>16</v>
      </c>
      <c r="DF41" s="292">
        <f t="shared" ref="DF41" si="118">SUM(DF32:DF40)</f>
        <v>288</v>
      </c>
      <c r="DG41" s="292">
        <f t="shared" ref="DG41" si="119">SUM(DG32:DG40)</f>
        <v>260</v>
      </c>
      <c r="DH41" s="292">
        <f t="shared" ref="DH41" si="120">SUM(DH32:DH40)</f>
        <v>-3</v>
      </c>
      <c r="DI41" s="292">
        <f t="shared" ref="DI41" si="121">SUM(DI32:DI40)</f>
        <v>-319</v>
      </c>
      <c r="DJ41" s="292">
        <f t="shared" ref="DJ41" si="122">SUM(DJ32:DJ40)</f>
        <v>123</v>
      </c>
      <c r="DK41" s="292">
        <f t="shared" ref="DK41:DL41" si="123">SUM(DK32:DK40)</f>
        <v>-202</v>
      </c>
      <c r="DL41" s="292">
        <f t="shared" si="123"/>
        <v>-266</v>
      </c>
      <c r="DM41" s="292">
        <f t="shared" ref="DM41:DN41" si="124">SUM(DM32:DM40)</f>
        <v>-20</v>
      </c>
      <c r="DN41" s="292">
        <f t="shared" si="124"/>
        <v>56</v>
      </c>
      <c r="DO41" s="292">
        <f t="shared" ref="DO41:DP41" si="125">SUM(DO32:DO40)</f>
        <v>-77</v>
      </c>
      <c r="DP41" s="292">
        <f t="shared" si="125"/>
        <v>-271</v>
      </c>
      <c r="DQ41" s="292">
        <f t="shared" ref="DQ41" si="126">SUM(DQ32:DQ40)</f>
        <v>278</v>
      </c>
      <c r="DR41" s="292">
        <f t="shared" ref="DR41:DS41" si="127">SUM(DR32:DR40)</f>
        <v>-81</v>
      </c>
      <c r="DS41" s="292">
        <f t="shared" si="127"/>
        <v>-177</v>
      </c>
      <c r="DT41" s="292">
        <f t="shared" ref="DT41" si="128">SUM(DT32:DT40)</f>
        <v>-142</v>
      </c>
      <c r="DU41" s="292">
        <f t="shared" ref="DU41:DV41" si="129">SUM(DU32:DU40)</f>
        <v>36</v>
      </c>
      <c r="DV41" s="292">
        <f t="shared" si="129"/>
        <v>111</v>
      </c>
      <c r="DW41" s="292">
        <f t="shared" ref="DW41" si="130">SUM(DW32:DW40)</f>
        <v>482</v>
      </c>
      <c r="DX41" s="292">
        <f t="shared" ref="DX41:DY41" si="131">SUM(DX32:DX40)</f>
        <v>9</v>
      </c>
      <c r="DY41" s="292">
        <f t="shared" si="131"/>
        <v>71</v>
      </c>
      <c r="DZ41" s="326"/>
      <c r="EA41" s="249">
        <f>EA32+EA35+EA38+EA39+EA40</f>
        <v>1002</v>
      </c>
    </row>
    <row r="42" spans="1:131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4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325"/>
      <c r="EA42" s="87"/>
    </row>
    <row r="43" spans="1:131" s="56" customFormat="1" x14ac:dyDescent="0.25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49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400">
        <v>190</v>
      </c>
      <c r="BI43" s="428">
        <v>149</v>
      </c>
      <c r="BJ43" s="428">
        <v>173</v>
      </c>
      <c r="BK43" s="428">
        <v>162</v>
      </c>
      <c r="BL43" s="277">
        <v>158</v>
      </c>
      <c r="BM43" s="277">
        <v>137</v>
      </c>
      <c r="BN43" s="277">
        <v>195</v>
      </c>
      <c r="BO43" s="277">
        <v>188</v>
      </c>
      <c r="BP43" s="277">
        <v>159</v>
      </c>
      <c r="BQ43" s="277">
        <v>184</v>
      </c>
      <c r="BR43" s="277">
        <v>135</v>
      </c>
      <c r="BS43" s="277">
        <v>158</v>
      </c>
      <c r="BT43" s="277"/>
      <c r="BU43" s="77">
        <f t="shared" ref="BU43:DY43" si="132">O43-C43</f>
        <v>98</v>
      </c>
      <c r="BV43" s="81">
        <f t="shared" si="132"/>
        <v>197</v>
      </c>
      <c r="BW43" s="81">
        <f t="shared" si="132"/>
        <v>96</v>
      </c>
      <c r="BX43" s="81">
        <f t="shared" si="132"/>
        <v>89</v>
      </c>
      <c r="BY43" s="81">
        <f t="shared" si="132"/>
        <v>56</v>
      </c>
      <c r="BZ43" s="81">
        <f t="shared" si="132"/>
        <v>-25</v>
      </c>
      <c r="CA43" s="81">
        <f t="shared" si="132"/>
        <v>57</v>
      </c>
      <c r="CB43" s="81">
        <f t="shared" si="132"/>
        <v>18</v>
      </c>
      <c r="CC43" s="81">
        <f t="shared" si="132"/>
        <v>106</v>
      </c>
      <c r="CD43" s="81">
        <f t="shared" si="132"/>
        <v>-32</v>
      </c>
      <c r="CE43" s="81">
        <f t="shared" si="132"/>
        <v>-53</v>
      </c>
      <c r="CF43" s="81">
        <f t="shared" si="132"/>
        <v>64</v>
      </c>
      <c r="CG43" s="81">
        <f t="shared" si="132"/>
        <v>-77</v>
      </c>
      <c r="CH43" s="81">
        <f t="shared" si="132"/>
        <v>-170</v>
      </c>
      <c r="CI43" s="81">
        <f t="shared" si="132"/>
        <v>-125</v>
      </c>
      <c r="CJ43" s="81">
        <f t="shared" si="132"/>
        <v>-73</v>
      </c>
      <c r="CK43" s="81">
        <f t="shared" si="132"/>
        <v>-73</v>
      </c>
      <c r="CL43" s="81">
        <f t="shared" si="132"/>
        <v>-42</v>
      </c>
      <c r="CM43" s="254">
        <f t="shared" si="132"/>
        <v>-50</v>
      </c>
      <c r="CN43" s="254">
        <f t="shared" si="132"/>
        <v>-82</v>
      </c>
      <c r="CO43" s="254">
        <f t="shared" si="132"/>
        <v>-69</v>
      </c>
      <c r="CP43" s="254">
        <f t="shared" si="132"/>
        <v>-20</v>
      </c>
      <c r="CQ43" s="291">
        <f t="shared" si="132"/>
        <v>-35</v>
      </c>
      <c r="CR43" s="291">
        <f t="shared" si="132"/>
        <v>-32</v>
      </c>
      <c r="CS43" s="291">
        <f t="shared" si="132"/>
        <v>-4</v>
      </c>
      <c r="CT43" s="291">
        <f t="shared" si="132"/>
        <v>32</v>
      </c>
      <c r="CU43" s="291">
        <f t="shared" si="132"/>
        <v>-11</v>
      </c>
      <c r="CV43" s="291">
        <f t="shared" si="132"/>
        <v>-9</v>
      </c>
      <c r="CW43" s="291">
        <f t="shared" si="132"/>
        <v>-24</v>
      </c>
      <c r="CX43" s="291">
        <f t="shared" si="132"/>
        <v>21</v>
      </c>
      <c r="CY43" s="291">
        <f t="shared" si="132"/>
        <v>-22</v>
      </c>
      <c r="CZ43" s="291">
        <f t="shared" si="132"/>
        <v>-33</v>
      </c>
      <c r="DA43" s="291">
        <f t="shared" si="132"/>
        <v>-22</v>
      </c>
      <c r="DB43" s="291">
        <f t="shared" si="132"/>
        <v>-2</v>
      </c>
      <c r="DC43" s="291">
        <f t="shared" si="132"/>
        <v>-36</v>
      </c>
      <c r="DD43" s="291">
        <f t="shared" si="132"/>
        <v>3</v>
      </c>
      <c r="DE43" s="291">
        <f t="shared" si="132"/>
        <v>33</v>
      </c>
      <c r="DF43" s="291">
        <f t="shared" si="132"/>
        <v>-60</v>
      </c>
      <c r="DG43" s="291">
        <f t="shared" si="132"/>
        <v>21</v>
      </c>
      <c r="DH43" s="291">
        <f t="shared" si="132"/>
        <v>51</v>
      </c>
      <c r="DI43" s="291">
        <f t="shared" si="132"/>
        <v>42</v>
      </c>
      <c r="DJ43" s="291">
        <f t="shared" si="132"/>
        <v>23</v>
      </c>
      <c r="DK43" s="291">
        <f t="shared" si="132"/>
        <v>41</v>
      </c>
      <c r="DL43" s="291">
        <f t="shared" si="132"/>
        <v>56</v>
      </c>
      <c r="DM43" s="291">
        <f t="shared" si="132"/>
        <v>6</v>
      </c>
      <c r="DN43" s="291">
        <f t="shared" si="132"/>
        <v>-19</v>
      </c>
      <c r="DO43" s="291">
        <f t="shared" si="132"/>
        <v>30</v>
      </c>
      <c r="DP43" s="291">
        <f t="shared" si="132"/>
        <v>-7</v>
      </c>
      <c r="DQ43" s="291">
        <f t="shared" si="132"/>
        <v>-50</v>
      </c>
      <c r="DR43" s="291">
        <f t="shared" si="132"/>
        <v>-8</v>
      </c>
      <c r="DS43" s="291">
        <f t="shared" si="132"/>
        <v>-42</v>
      </c>
      <c r="DT43" s="291">
        <f t="shared" si="132"/>
        <v>-20</v>
      </c>
      <c r="DU43" s="291">
        <f t="shared" si="132"/>
        <v>21</v>
      </c>
      <c r="DV43" s="291">
        <f t="shared" si="132"/>
        <v>-10</v>
      </c>
      <c r="DW43" s="291">
        <f t="shared" si="132"/>
        <v>-4</v>
      </c>
      <c r="DX43" s="291">
        <f t="shared" si="132"/>
        <v>-53</v>
      </c>
      <c r="DY43" s="291">
        <f t="shared" si="132"/>
        <v>-45</v>
      </c>
      <c r="DZ43" s="325"/>
      <c r="EA43" s="61">
        <f>'MONTHLY SUMMARIES'!F31</f>
        <v>158</v>
      </c>
    </row>
    <row r="44" spans="1:131" s="56" customFormat="1" x14ac:dyDescent="0.2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49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400">
        <v>32</v>
      </c>
      <c r="BI44" s="428">
        <v>48</v>
      </c>
      <c r="BJ44" s="428">
        <v>38</v>
      </c>
      <c r="BK44" s="428">
        <v>31</v>
      </c>
      <c r="BL44" s="277">
        <v>28</v>
      </c>
      <c r="BM44" s="277">
        <v>28</v>
      </c>
      <c r="BN44" s="277">
        <v>21</v>
      </c>
      <c r="BO44" s="277">
        <v>29</v>
      </c>
      <c r="BP44" s="277">
        <v>36</v>
      </c>
      <c r="BQ44" s="277">
        <v>40</v>
      </c>
      <c r="BR44" s="277">
        <v>34</v>
      </c>
      <c r="BS44" s="277">
        <v>30</v>
      </c>
      <c r="BT44" s="277"/>
      <c r="BU44" s="7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325"/>
      <c r="EA44" s="61">
        <f>GETPIVOTDATA("VALUE",'CSS ESCO pvt'!$I$3,"DATE_FILE",$EA$8,"COMPANY",$EA$6,"TRIM_CAT","Residential-GRID","TRIM_LINE",$A42)</f>
        <v>30</v>
      </c>
    </row>
    <row r="45" spans="1:131" s="56" customFormat="1" x14ac:dyDescent="0.2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49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400">
        <v>158</v>
      </c>
      <c r="BI45" s="428">
        <v>101</v>
      </c>
      <c r="BJ45" s="428">
        <v>135</v>
      </c>
      <c r="BK45" s="428">
        <v>131</v>
      </c>
      <c r="BL45" s="277">
        <v>130</v>
      </c>
      <c r="BM45" s="277">
        <v>109</v>
      </c>
      <c r="BN45" s="277">
        <v>174</v>
      </c>
      <c r="BO45" s="277">
        <v>159</v>
      </c>
      <c r="BP45" s="277">
        <v>123</v>
      </c>
      <c r="BQ45" s="277">
        <v>144</v>
      </c>
      <c r="BR45" s="277">
        <v>101</v>
      </c>
      <c r="BS45" s="277">
        <v>128</v>
      </c>
      <c r="BT45" s="277"/>
      <c r="BU45" s="7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325"/>
      <c r="EA45" s="75">
        <f>EA43-EA44</f>
        <v>128</v>
      </c>
    </row>
    <row r="46" spans="1:131" s="56" customFormat="1" x14ac:dyDescent="0.25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49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400">
        <v>7</v>
      </c>
      <c r="BI46" s="428">
        <v>8</v>
      </c>
      <c r="BJ46" s="428">
        <v>8</v>
      </c>
      <c r="BK46" s="428">
        <v>5</v>
      </c>
      <c r="BL46" s="277">
        <v>7</v>
      </c>
      <c r="BM46" s="277">
        <v>2</v>
      </c>
      <c r="BN46" s="277">
        <v>5</v>
      </c>
      <c r="BO46" s="277">
        <v>7</v>
      </c>
      <c r="BP46" s="277">
        <v>11</v>
      </c>
      <c r="BQ46" s="277">
        <v>7</v>
      </c>
      <c r="BR46" s="277">
        <v>8</v>
      </c>
      <c r="BS46" s="277">
        <v>6</v>
      </c>
      <c r="BT46" s="277"/>
      <c r="BU46" s="77">
        <f t="shared" ref="BU46:DY46" si="133">O46-C46</f>
        <v>-4</v>
      </c>
      <c r="BV46" s="81">
        <f t="shared" si="133"/>
        <v>3</v>
      </c>
      <c r="BW46" s="81">
        <f t="shared" si="133"/>
        <v>-1</v>
      </c>
      <c r="BX46" s="81">
        <f t="shared" si="133"/>
        <v>0</v>
      </c>
      <c r="BY46" s="81">
        <f t="shared" si="133"/>
        <v>2</v>
      </c>
      <c r="BZ46" s="81">
        <f t="shared" si="133"/>
        <v>-1</v>
      </c>
      <c r="CA46" s="81">
        <f t="shared" si="133"/>
        <v>0</v>
      </c>
      <c r="CB46" s="81">
        <f t="shared" si="133"/>
        <v>-7</v>
      </c>
      <c r="CC46" s="81">
        <f t="shared" si="133"/>
        <v>-1</v>
      </c>
      <c r="CD46" s="81">
        <f t="shared" si="133"/>
        <v>-2</v>
      </c>
      <c r="CE46" s="81">
        <f t="shared" si="133"/>
        <v>-2</v>
      </c>
      <c r="CF46" s="81">
        <f t="shared" si="133"/>
        <v>-5</v>
      </c>
      <c r="CG46" s="81">
        <f t="shared" si="133"/>
        <v>2</v>
      </c>
      <c r="CH46" s="81">
        <f t="shared" si="133"/>
        <v>-2</v>
      </c>
      <c r="CI46" s="81">
        <f t="shared" si="133"/>
        <v>-1</v>
      </c>
      <c r="CJ46" s="81">
        <f t="shared" si="133"/>
        <v>-4</v>
      </c>
      <c r="CK46" s="81">
        <f t="shared" si="133"/>
        <v>-4</v>
      </c>
      <c r="CL46" s="81">
        <f t="shared" si="133"/>
        <v>1</v>
      </c>
      <c r="CM46" s="254">
        <f t="shared" si="133"/>
        <v>0</v>
      </c>
      <c r="CN46" s="254">
        <f t="shared" si="133"/>
        <v>3</v>
      </c>
      <c r="CO46" s="254">
        <f t="shared" si="133"/>
        <v>-1</v>
      </c>
      <c r="CP46" s="254">
        <f t="shared" si="133"/>
        <v>-5</v>
      </c>
      <c r="CQ46" s="291">
        <f t="shared" si="133"/>
        <v>0</v>
      </c>
      <c r="CR46" s="291">
        <f t="shared" si="133"/>
        <v>1</v>
      </c>
      <c r="CS46" s="291">
        <f t="shared" si="133"/>
        <v>-3</v>
      </c>
      <c r="CT46" s="291">
        <f t="shared" si="133"/>
        <v>-2</v>
      </c>
      <c r="CU46" s="291">
        <f t="shared" si="133"/>
        <v>1</v>
      </c>
      <c r="CV46" s="291">
        <f t="shared" si="133"/>
        <v>1</v>
      </c>
      <c r="CW46" s="291">
        <f t="shared" si="133"/>
        <v>3</v>
      </c>
      <c r="CX46" s="291">
        <f t="shared" si="133"/>
        <v>-3</v>
      </c>
      <c r="CY46" s="291">
        <f t="shared" si="133"/>
        <v>-1</v>
      </c>
      <c r="CZ46" s="291">
        <f t="shared" si="133"/>
        <v>-4</v>
      </c>
      <c r="DA46" s="291">
        <f t="shared" si="133"/>
        <v>5</v>
      </c>
      <c r="DB46" s="291">
        <f t="shared" si="133"/>
        <v>5</v>
      </c>
      <c r="DC46" s="291">
        <f t="shared" si="133"/>
        <v>3</v>
      </c>
      <c r="DD46" s="291">
        <f t="shared" si="133"/>
        <v>4</v>
      </c>
      <c r="DE46" s="291">
        <f t="shared" si="133"/>
        <v>7</v>
      </c>
      <c r="DF46" s="291">
        <f t="shared" si="133"/>
        <v>1</v>
      </c>
      <c r="DG46" s="291">
        <f t="shared" si="133"/>
        <v>0</v>
      </c>
      <c r="DH46" s="291">
        <f t="shared" si="133"/>
        <v>2</v>
      </c>
      <c r="DI46" s="291">
        <f t="shared" si="133"/>
        <v>0</v>
      </c>
      <c r="DJ46" s="291">
        <f t="shared" si="133"/>
        <v>1</v>
      </c>
      <c r="DK46" s="291">
        <f t="shared" si="133"/>
        <v>3</v>
      </c>
      <c r="DL46" s="291">
        <f t="shared" si="133"/>
        <v>4</v>
      </c>
      <c r="DM46" s="291">
        <f t="shared" si="133"/>
        <v>1</v>
      </c>
      <c r="DN46" s="291">
        <f t="shared" si="133"/>
        <v>1</v>
      </c>
      <c r="DO46" s="291">
        <f t="shared" si="133"/>
        <v>2</v>
      </c>
      <c r="DP46" s="291">
        <f t="shared" si="133"/>
        <v>1</v>
      </c>
      <c r="DQ46" s="291">
        <f t="shared" si="133"/>
        <v>-4</v>
      </c>
      <c r="DR46" s="291">
        <f t="shared" si="133"/>
        <v>1</v>
      </c>
      <c r="DS46" s="291">
        <f t="shared" si="133"/>
        <v>-2</v>
      </c>
      <c r="DT46" s="291">
        <f t="shared" si="133"/>
        <v>1</v>
      </c>
      <c r="DU46" s="291">
        <f t="shared" si="133"/>
        <v>2</v>
      </c>
      <c r="DV46" s="291">
        <f t="shared" si="133"/>
        <v>9</v>
      </c>
      <c r="DW46" s="291">
        <f t="shared" si="133"/>
        <v>1</v>
      </c>
      <c r="DX46" s="291">
        <f t="shared" si="133"/>
        <v>2</v>
      </c>
      <c r="DY46" s="291">
        <f t="shared" si="133"/>
        <v>-1</v>
      </c>
      <c r="DZ46" s="325"/>
      <c r="EA46" s="61">
        <f>'MONTHLY SUMMARIES'!F32</f>
        <v>6</v>
      </c>
    </row>
    <row r="47" spans="1:131" s="56" customFormat="1" x14ac:dyDescent="0.2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49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400">
        <v>1</v>
      </c>
      <c r="BI47" s="428">
        <v>1</v>
      </c>
      <c r="BJ47" s="428">
        <v>0</v>
      </c>
      <c r="BK47" s="428">
        <v>0</v>
      </c>
      <c r="BL47" s="277">
        <v>0</v>
      </c>
      <c r="BM47" s="277">
        <v>0</v>
      </c>
      <c r="BN47" s="277">
        <v>0</v>
      </c>
      <c r="BO47" s="277">
        <v>0</v>
      </c>
      <c r="BP47" s="277">
        <v>0</v>
      </c>
      <c r="BQ47" s="277">
        <v>1</v>
      </c>
      <c r="BR47" s="277">
        <v>2</v>
      </c>
      <c r="BS47" s="277">
        <v>0</v>
      </c>
      <c r="BT47" s="277"/>
      <c r="BU47" s="7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325"/>
      <c r="EA47" s="61">
        <f>GETPIVOTDATA("VALUE",'CSS ESCO pvt'!$I$3,"DATE_FILE",$EA$8,"COMPANY",$EA$6,"TRIM_CAT","Low Income Residential-GRID","TRIM_LINE",$A42)</f>
        <v>0</v>
      </c>
    </row>
    <row r="48" spans="1:131" s="56" customFormat="1" x14ac:dyDescent="0.2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49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400">
        <v>6</v>
      </c>
      <c r="BI48" s="428">
        <v>7</v>
      </c>
      <c r="BJ48" s="428">
        <v>8</v>
      </c>
      <c r="BK48" s="428">
        <v>5</v>
      </c>
      <c r="BL48" s="277">
        <v>7</v>
      </c>
      <c r="BM48" s="277">
        <v>2</v>
      </c>
      <c r="BN48" s="277">
        <v>5</v>
      </c>
      <c r="BO48" s="277">
        <v>7</v>
      </c>
      <c r="BP48" s="277">
        <v>11</v>
      </c>
      <c r="BQ48" s="277">
        <v>6</v>
      </c>
      <c r="BR48" s="277">
        <v>6</v>
      </c>
      <c r="BS48" s="277">
        <v>6</v>
      </c>
      <c r="BT48" s="277"/>
      <c r="BU48" s="7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325"/>
      <c r="EA48" s="75">
        <f>EA46-EA47</f>
        <v>6</v>
      </c>
    </row>
    <row r="49" spans="1:131" s="56" customFormat="1" x14ac:dyDescent="0.25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49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400">
        <v>41</v>
      </c>
      <c r="BI49" s="428">
        <v>39</v>
      </c>
      <c r="BJ49" s="428">
        <v>41</v>
      </c>
      <c r="BK49" s="428">
        <v>24</v>
      </c>
      <c r="BL49" s="277">
        <v>54</v>
      </c>
      <c r="BM49" s="277">
        <v>28</v>
      </c>
      <c r="BN49" s="277">
        <v>33</v>
      </c>
      <c r="BO49" s="277">
        <v>15</v>
      </c>
      <c r="BP49" s="277">
        <v>63</v>
      </c>
      <c r="BQ49" s="277">
        <v>67</v>
      </c>
      <c r="BR49" s="277">
        <v>36</v>
      </c>
      <c r="BS49" s="277">
        <v>42</v>
      </c>
      <c r="BT49" s="277"/>
      <c r="BU49" s="77">
        <f t="shared" ref="BU49:CD51" si="134">O49-C49</f>
        <v>-20</v>
      </c>
      <c r="BV49" s="81">
        <f t="shared" si="134"/>
        <v>48</v>
      </c>
      <c r="BW49" s="81">
        <f t="shared" si="134"/>
        <v>17</v>
      </c>
      <c r="BX49" s="81">
        <f t="shared" si="134"/>
        <v>12</v>
      </c>
      <c r="BY49" s="81">
        <f t="shared" si="134"/>
        <v>0</v>
      </c>
      <c r="BZ49" s="81">
        <f t="shared" si="134"/>
        <v>-31</v>
      </c>
      <c r="CA49" s="81">
        <f t="shared" si="134"/>
        <v>-9</v>
      </c>
      <c r="CB49" s="81">
        <f t="shared" si="134"/>
        <v>9</v>
      </c>
      <c r="CC49" s="81">
        <f t="shared" si="134"/>
        <v>2</v>
      </c>
      <c r="CD49" s="81">
        <f t="shared" si="134"/>
        <v>-5</v>
      </c>
      <c r="CE49" s="81">
        <f t="shared" ref="CE49:CN51" si="135">Y49-M49</f>
        <v>-10</v>
      </c>
      <c r="CF49" s="81">
        <f t="shared" si="135"/>
        <v>-8</v>
      </c>
      <c r="CG49" s="81">
        <f t="shared" si="135"/>
        <v>-13</v>
      </c>
      <c r="CH49" s="81">
        <f t="shared" si="135"/>
        <v>-43</v>
      </c>
      <c r="CI49" s="81">
        <f t="shared" si="135"/>
        <v>-32</v>
      </c>
      <c r="CJ49" s="81">
        <f t="shared" si="135"/>
        <v>-17</v>
      </c>
      <c r="CK49" s="81">
        <f t="shared" si="135"/>
        <v>4</v>
      </c>
      <c r="CL49" s="81">
        <f t="shared" si="135"/>
        <v>-5</v>
      </c>
      <c r="CM49" s="254">
        <f t="shared" si="135"/>
        <v>2</v>
      </c>
      <c r="CN49" s="254">
        <f t="shared" si="135"/>
        <v>-19</v>
      </c>
      <c r="CO49" s="254">
        <f t="shared" ref="CO49:CX51" si="136">AI49-W49</f>
        <v>-7</v>
      </c>
      <c r="CP49" s="254">
        <f t="shared" si="136"/>
        <v>36</v>
      </c>
      <c r="CQ49" s="291">
        <f t="shared" si="136"/>
        <v>6</v>
      </c>
      <c r="CR49" s="291">
        <f t="shared" si="136"/>
        <v>-1</v>
      </c>
      <c r="CS49" s="291">
        <f t="shared" si="136"/>
        <v>29</v>
      </c>
      <c r="CT49" s="291">
        <f t="shared" si="136"/>
        <v>3</v>
      </c>
      <c r="CU49" s="291">
        <f t="shared" si="136"/>
        <v>19</v>
      </c>
      <c r="CV49" s="291">
        <f t="shared" si="136"/>
        <v>0</v>
      </c>
      <c r="CW49" s="291">
        <f t="shared" si="136"/>
        <v>81</v>
      </c>
      <c r="CX49" s="291">
        <f t="shared" si="136"/>
        <v>9</v>
      </c>
      <c r="CY49" s="291">
        <f t="shared" ref="CY49:DH51" si="137">AS49-AG49</f>
        <v>7</v>
      </c>
      <c r="CZ49" s="291">
        <f t="shared" si="137"/>
        <v>12</v>
      </c>
      <c r="DA49" s="291">
        <f t="shared" si="137"/>
        <v>74</v>
      </c>
      <c r="DB49" s="291">
        <f t="shared" si="137"/>
        <v>14</v>
      </c>
      <c r="DC49" s="291">
        <f t="shared" si="137"/>
        <v>-8</v>
      </c>
      <c r="DD49" s="291">
        <f t="shared" si="137"/>
        <v>3</v>
      </c>
      <c r="DE49" s="291">
        <f t="shared" si="137"/>
        <v>-38</v>
      </c>
      <c r="DF49" s="291">
        <f t="shared" si="137"/>
        <v>0</v>
      </c>
      <c r="DG49" s="291">
        <f t="shared" si="137"/>
        <v>-12</v>
      </c>
      <c r="DH49" s="291">
        <f t="shared" si="137"/>
        <v>6</v>
      </c>
      <c r="DI49" s="291">
        <f t="shared" ref="DI49:DY51" si="138">BC49-AQ49</f>
        <v>-80</v>
      </c>
      <c r="DJ49" s="291">
        <f t="shared" si="138"/>
        <v>-5</v>
      </c>
      <c r="DK49" s="291">
        <f t="shared" si="138"/>
        <v>45</v>
      </c>
      <c r="DL49" s="291">
        <f t="shared" si="138"/>
        <v>48</v>
      </c>
      <c r="DM49" s="291">
        <f t="shared" si="138"/>
        <v>-63</v>
      </c>
      <c r="DN49" s="291">
        <f t="shared" si="138"/>
        <v>-39</v>
      </c>
      <c r="DO49" s="291">
        <f t="shared" si="138"/>
        <v>13</v>
      </c>
      <c r="DP49" s="291">
        <f t="shared" si="138"/>
        <v>8</v>
      </c>
      <c r="DQ49" s="291">
        <f t="shared" si="138"/>
        <v>11</v>
      </c>
      <c r="DR49" s="291">
        <f t="shared" si="138"/>
        <v>15</v>
      </c>
      <c r="DS49" s="291">
        <f t="shared" si="138"/>
        <v>2</v>
      </c>
      <c r="DT49" s="291">
        <f t="shared" si="138"/>
        <v>-6</v>
      </c>
      <c r="DU49" s="291">
        <f t="shared" si="138"/>
        <v>-10</v>
      </c>
      <c r="DV49" s="291">
        <f t="shared" si="138"/>
        <v>43</v>
      </c>
      <c r="DW49" s="291">
        <f t="shared" si="138"/>
        <v>-9</v>
      </c>
      <c r="DX49" s="291">
        <f t="shared" si="138"/>
        <v>-40</v>
      </c>
      <c r="DY49" s="291">
        <f t="shared" si="138"/>
        <v>-3</v>
      </c>
      <c r="DZ49" s="325"/>
      <c r="EA49" s="61">
        <f>'MONTHLY SUMMARIES'!F33</f>
        <v>42</v>
      </c>
    </row>
    <row r="50" spans="1:131" s="56" customFormat="1" x14ac:dyDescent="0.25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49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400">
        <v>4</v>
      </c>
      <c r="BI50" s="428">
        <v>4</v>
      </c>
      <c r="BJ50" s="428">
        <v>3</v>
      </c>
      <c r="BK50" s="428">
        <v>4</v>
      </c>
      <c r="BL50" s="277">
        <v>2</v>
      </c>
      <c r="BM50" s="277">
        <v>6</v>
      </c>
      <c r="BN50" s="277">
        <v>4</v>
      </c>
      <c r="BO50" s="277">
        <v>0</v>
      </c>
      <c r="BP50" s="277">
        <v>10</v>
      </c>
      <c r="BQ50" s="277">
        <v>6</v>
      </c>
      <c r="BR50" s="277">
        <v>3</v>
      </c>
      <c r="BS50" s="277">
        <v>3</v>
      </c>
      <c r="BT50" s="277"/>
      <c r="BU50" s="77">
        <f t="shared" si="134"/>
        <v>-4</v>
      </c>
      <c r="BV50" s="81">
        <f t="shared" si="134"/>
        <v>12</v>
      </c>
      <c r="BW50" s="81">
        <f t="shared" si="134"/>
        <v>2</v>
      </c>
      <c r="BX50" s="81">
        <f t="shared" si="134"/>
        <v>-1</v>
      </c>
      <c r="BY50" s="81">
        <f t="shared" si="134"/>
        <v>-1</v>
      </c>
      <c r="BZ50" s="81">
        <f t="shared" si="134"/>
        <v>0</v>
      </c>
      <c r="CA50" s="81">
        <f t="shared" si="134"/>
        <v>1</v>
      </c>
      <c r="CB50" s="81">
        <f t="shared" si="134"/>
        <v>2</v>
      </c>
      <c r="CC50" s="81">
        <f t="shared" si="134"/>
        <v>-1</v>
      </c>
      <c r="CD50" s="81">
        <f t="shared" si="134"/>
        <v>1</v>
      </c>
      <c r="CE50" s="81">
        <f t="shared" si="135"/>
        <v>-2</v>
      </c>
      <c r="CF50" s="81">
        <f t="shared" si="135"/>
        <v>-2</v>
      </c>
      <c r="CG50" s="81">
        <f t="shared" si="135"/>
        <v>1</v>
      </c>
      <c r="CH50" s="81">
        <f t="shared" si="135"/>
        <v>-10</v>
      </c>
      <c r="CI50" s="81">
        <f t="shared" si="135"/>
        <v>-3</v>
      </c>
      <c r="CJ50" s="81">
        <f t="shared" si="135"/>
        <v>1</v>
      </c>
      <c r="CK50" s="81">
        <f t="shared" si="135"/>
        <v>-1</v>
      </c>
      <c r="CL50" s="81">
        <f t="shared" si="135"/>
        <v>-2</v>
      </c>
      <c r="CM50" s="254">
        <f t="shared" si="135"/>
        <v>0</v>
      </c>
      <c r="CN50" s="254">
        <f t="shared" si="135"/>
        <v>-1</v>
      </c>
      <c r="CO50" s="254">
        <f t="shared" si="136"/>
        <v>-1</v>
      </c>
      <c r="CP50" s="254">
        <f t="shared" si="136"/>
        <v>1</v>
      </c>
      <c r="CQ50" s="291">
        <f t="shared" si="136"/>
        <v>0</v>
      </c>
      <c r="CR50" s="291">
        <f t="shared" si="136"/>
        <v>3</v>
      </c>
      <c r="CS50" s="291">
        <f t="shared" si="136"/>
        <v>3</v>
      </c>
      <c r="CT50" s="291">
        <f t="shared" si="136"/>
        <v>2</v>
      </c>
      <c r="CU50" s="291">
        <f t="shared" si="136"/>
        <v>1</v>
      </c>
      <c r="CV50" s="291">
        <f t="shared" si="136"/>
        <v>1</v>
      </c>
      <c r="CW50" s="291">
        <f t="shared" si="136"/>
        <v>1</v>
      </c>
      <c r="CX50" s="291">
        <f t="shared" si="136"/>
        <v>-1</v>
      </c>
      <c r="CY50" s="291">
        <f t="shared" si="137"/>
        <v>0</v>
      </c>
      <c r="CZ50" s="291">
        <f t="shared" si="137"/>
        <v>0</v>
      </c>
      <c r="DA50" s="291">
        <f t="shared" si="137"/>
        <v>-1</v>
      </c>
      <c r="DB50" s="291">
        <f t="shared" si="137"/>
        <v>-1</v>
      </c>
      <c r="DC50" s="291">
        <f t="shared" si="137"/>
        <v>1</v>
      </c>
      <c r="DD50" s="291">
        <f t="shared" si="137"/>
        <v>-2</v>
      </c>
      <c r="DE50" s="291">
        <f t="shared" si="137"/>
        <v>-4</v>
      </c>
      <c r="DF50" s="291">
        <f t="shared" si="137"/>
        <v>-4</v>
      </c>
      <c r="DG50" s="291">
        <f t="shared" si="137"/>
        <v>0</v>
      </c>
      <c r="DH50" s="291">
        <f t="shared" si="137"/>
        <v>-1</v>
      </c>
      <c r="DI50" s="291">
        <f t="shared" si="138"/>
        <v>0</v>
      </c>
      <c r="DJ50" s="291">
        <f t="shared" si="138"/>
        <v>2</v>
      </c>
      <c r="DK50" s="291">
        <f t="shared" si="138"/>
        <v>0</v>
      </c>
      <c r="DL50" s="291">
        <f t="shared" si="138"/>
        <v>1</v>
      </c>
      <c r="DM50" s="291">
        <f t="shared" si="138"/>
        <v>2</v>
      </c>
      <c r="DN50" s="291">
        <f t="shared" si="138"/>
        <v>0</v>
      </c>
      <c r="DO50" s="291">
        <f t="shared" si="138"/>
        <v>1</v>
      </c>
      <c r="DP50" s="291">
        <f t="shared" si="138"/>
        <v>2</v>
      </c>
      <c r="DQ50" s="291">
        <f t="shared" si="138"/>
        <v>4</v>
      </c>
      <c r="DR50" s="291">
        <f t="shared" si="138"/>
        <v>2</v>
      </c>
      <c r="DS50" s="291">
        <f t="shared" si="138"/>
        <v>4</v>
      </c>
      <c r="DT50" s="291">
        <f t="shared" si="138"/>
        <v>3</v>
      </c>
      <c r="DU50" s="291">
        <f t="shared" si="138"/>
        <v>-1</v>
      </c>
      <c r="DV50" s="291">
        <f t="shared" si="138"/>
        <v>8</v>
      </c>
      <c r="DW50" s="291">
        <f t="shared" si="138"/>
        <v>4</v>
      </c>
      <c r="DX50" s="291">
        <f t="shared" si="138"/>
        <v>1</v>
      </c>
      <c r="DY50" s="291">
        <f t="shared" si="138"/>
        <v>1</v>
      </c>
      <c r="DZ50" s="325"/>
      <c r="EA50" s="61">
        <f>'MONTHLY SUMMARIES'!F34</f>
        <v>3</v>
      </c>
    </row>
    <row r="51" spans="1:131" s="56" customFormat="1" x14ac:dyDescent="0.25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49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400">
        <v>0</v>
      </c>
      <c r="BI51" s="428">
        <v>0</v>
      </c>
      <c r="BJ51" s="428">
        <v>0</v>
      </c>
      <c r="BK51" s="428">
        <v>0</v>
      </c>
      <c r="BL51" s="277">
        <v>1</v>
      </c>
      <c r="BM51" s="277">
        <v>0</v>
      </c>
      <c r="BN51" s="277">
        <v>0</v>
      </c>
      <c r="BO51" s="277">
        <v>0</v>
      </c>
      <c r="BP51" s="277">
        <v>1</v>
      </c>
      <c r="BQ51" s="277">
        <v>1</v>
      </c>
      <c r="BR51" s="277">
        <v>1</v>
      </c>
      <c r="BS51" s="277">
        <v>2</v>
      </c>
      <c r="BT51" s="277"/>
      <c r="BU51" s="77">
        <f t="shared" si="134"/>
        <v>2</v>
      </c>
      <c r="BV51" s="81">
        <f t="shared" si="134"/>
        <v>2</v>
      </c>
      <c r="BW51" s="81">
        <f t="shared" si="134"/>
        <v>2</v>
      </c>
      <c r="BX51" s="81">
        <f t="shared" si="134"/>
        <v>0</v>
      </c>
      <c r="BY51" s="81">
        <f t="shared" si="134"/>
        <v>0</v>
      </c>
      <c r="BZ51" s="81">
        <f t="shared" si="134"/>
        <v>0</v>
      </c>
      <c r="CA51" s="81">
        <f t="shared" si="134"/>
        <v>0</v>
      </c>
      <c r="CB51" s="81">
        <f t="shared" si="134"/>
        <v>2</v>
      </c>
      <c r="CC51" s="81">
        <f t="shared" si="134"/>
        <v>1</v>
      </c>
      <c r="CD51" s="81">
        <f t="shared" si="134"/>
        <v>1</v>
      </c>
      <c r="CE51" s="81">
        <f t="shared" si="135"/>
        <v>0</v>
      </c>
      <c r="CF51" s="81">
        <f t="shared" si="135"/>
        <v>0</v>
      </c>
      <c r="CG51" s="81">
        <f t="shared" si="135"/>
        <v>-1</v>
      </c>
      <c r="CH51" s="81">
        <f t="shared" si="135"/>
        <v>-2</v>
      </c>
      <c r="CI51" s="81">
        <f t="shared" si="135"/>
        <v>-1</v>
      </c>
      <c r="CJ51" s="81">
        <f t="shared" si="135"/>
        <v>1</v>
      </c>
      <c r="CK51" s="81">
        <f t="shared" si="135"/>
        <v>0</v>
      </c>
      <c r="CL51" s="81">
        <f t="shared" si="135"/>
        <v>1</v>
      </c>
      <c r="CM51" s="254">
        <f t="shared" si="135"/>
        <v>0</v>
      </c>
      <c r="CN51" s="254">
        <f t="shared" si="135"/>
        <v>0</v>
      </c>
      <c r="CO51" s="254">
        <f t="shared" si="136"/>
        <v>0</v>
      </c>
      <c r="CP51" s="254">
        <f t="shared" si="136"/>
        <v>-1</v>
      </c>
      <c r="CQ51" s="291">
        <f t="shared" si="136"/>
        <v>0</v>
      </c>
      <c r="CR51" s="291">
        <f t="shared" si="136"/>
        <v>1</v>
      </c>
      <c r="CS51" s="291">
        <f t="shared" si="136"/>
        <v>-1</v>
      </c>
      <c r="CT51" s="291">
        <f t="shared" si="136"/>
        <v>0</v>
      </c>
      <c r="CU51" s="291">
        <f t="shared" si="136"/>
        <v>-1</v>
      </c>
      <c r="CV51" s="291">
        <f t="shared" si="136"/>
        <v>0</v>
      </c>
      <c r="CW51" s="291">
        <f t="shared" si="136"/>
        <v>-1</v>
      </c>
      <c r="CX51" s="291">
        <f t="shared" si="136"/>
        <v>-1</v>
      </c>
      <c r="CY51" s="291">
        <f t="shared" si="137"/>
        <v>2</v>
      </c>
      <c r="CZ51" s="291">
        <f t="shared" si="137"/>
        <v>-2</v>
      </c>
      <c r="DA51" s="291">
        <f t="shared" si="137"/>
        <v>-1</v>
      </c>
      <c r="DB51" s="291">
        <f t="shared" si="137"/>
        <v>1</v>
      </c>
      <c r="DC51" s="291">
        <f t="shared" si="137"/>
        <v>1</v>
      </c>
      <c r="DD51" s="291">
        <f t="shared" si="137"/>
        <v>-1</v>
      </c>
      <c r="DE51" s="291">
        <f t="shared" si="137"/>
        <v>2</v>
      </c>
      <c r="DF51" s="291">
        <f t="shared" si="137"/>
        <v>0</v>
      </c>
      <c r="DG51" s="291">
        <f t="shared" si="137"/>
        <v>1</v>
      </c>
      <c r="DH51" s="291">
        <f t="shared" si="137"/>
        <v>-1</v>
      </c>
      <c r="DI51" s="291">
        <f t="shared" si="138"/>
        <v>0</v>
      </c>
      <c r="DJ51" s="291">
        <f t="shared" si="138"/>
        <v>0</v>
      </c>
      <c r="DK51" s="291">
        <f t="shared" si="138"/>
        <v>-2</v>
      </c>
      <c r="DL51" s="291">
        <f t="shared" si="138"/>
        <v>0</v>
      </c>
      <c r="DM51" s="291">
        <f t="shared" si="138"/>
        <v>0</v>
      </c>
      <c r="DN51" s="291">
        <f t="shared" si="138"/>
        <v>-1</v>
      </c>
      <c r="DO51" s="291">
        <f t="shared" si="138"/>
        <v>-1</v>
      </c>
      <c r="DP51" s="291">
        <f t="shared" si="138"/>
        <v>0</v>
      </c>
      <c r="DQ51" s="291">
        <f t="shared" si="138"/>
        <v>-2</v>
      </c>
      <c r="DR51" s="291">
        <f t="shared" si="138"/>
        <v>1</v>
      </c>
      <c r="DS51" s="291">
        <f t="shared" si="138"/>
        <v>-1</v>
      </c>
      <c r="DT51" s="291">
        <f t="shared" si="138"/>
        <v>0</v>
      </c>
      <c r="DU51" s="291">
        <f t="shared" si="138"/>
        <v>0</v>
      </c>
      <c r="DV51" s="291">
        <f t="shared" si="138"/>
        <v>1</v>
      </c>
      <c r="DW51" s="291">
        <f t="shared" si="138"/>
        <v>1</v>
      </c>
      <c r="DX51" s="291">
        <f t="shared" si="138"/>
        <v>1</v>
      </c>
      <c r="DY51" s="291">
        <f t="shared" si="138"/>
        <v>2</v>
      </c>
      <c r="DZ51" s="325"/>
      <c r="EA51" s="61">
        <f>'MONTHLY SUMMARIES'!F35</f>
        <v>2</v>
      </c>
    </row>
    <row r="52" spans="1:131" s="70" customFormat="1" x14ac:dyDescent="0.25">
      <c r="A52" s="144"/>
      <c r="B52" s="57" t="s">
        <v>148</v>
      </c>
      <c r="C52" s="133">
        <f>SUM(C43:C51)</f>
        <v>228</v>
      </c>
      <c r="D52" s="134">
        <f t="shared" ref="D52:Q52" si="139">SUM(D43:D51)</f>
        <v>204</v>
      </c>
      <c r="E52" s="134">
        <f t="shared" si="139"/>
        <v>239</v>
      </c>
      <c r="F52" s="134">
        <f t="shared" si="139"/>
        <v>201</v>
      </c>
      <c r="G52" s="134">
        <f t="shared" si="139"/>
        <v>193</v>
      </c>
      <c r="H52" s="134">
        <f t="shared" si="139"/>
        <v>251</v>
      </c>
      <c r="I52" s="134">
        <f t="shared" si="139"/>
        <v>198</v>
      </c>
      <c r="J52" s="134">
        <f t="shared" si="139"/>
        <v>265</v>
      </c>
      <c r="K52" s="134">
        <f t="shared" si="139"/>
        <v>227</v>
      </c>
      <c r="L52" s="135">
        <f t="shared" si="139"/>
        <v>309</v>
      </c>
      <c r="M52" s="134">
        <f t="shared" si="139"/>
        <v>290</v>
      </c>
      <c r="N52" s="134">
        <f t="shared" si="139"/>
        <v>193</v>
      </c>
      <c r="O52" s="134">
        <f t="shared" si="139"/>
        <v>300</v>
      </c>
      <c r="P52" s="134">
        <f t="shared" si="139"/>
        <v>466</v>
      </c>
      <c r="Q52" s="134">
        <f t="shared" si="139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0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1">
        <v>242</v>
      </c>
      <c r="BI52" s="429">
        <v>200</v>
      </c>
      <c r="BJ52" s="429">
        <v>225</v>
      </c>
      <c r="BK52" s="429">
        <v>195</v>
      </c>
      <c r="BL52" s="278">
        <v>222</v>
      </c>
      <c r="BM52" s="278">
        <v>173</v>
      </c>
      <c r="BN52" s="278">
        <v>237</v>
      </c>
      <c r="BO52" s="278">
        <v>210</v>
      </c>
      <c r="BP52" s="278">
        <v>244</v>
      </c>
      <c r="BQ52" s="278">
        <v>265</v>
      </c>
      <c r="BR52" s="278">
        <v>183</v>
      </c>
      <c r="BS52" s="278">
        <v>211</v>
      </c>
      <c r="BT52" s="278"/>
      <c r="BU52" s="133">
        <f>SUM(BU43:BU51)</f>
        <v>72</v>
      </c>
      <c r="BV52" s="136">
        <f t="shared" ref="BV52" si="140">SUM(BV43:BV51)</f>
        <v>262</v>
      </c>
      <c r="BW52" s="136">
        <f t="shared" ref="BW52:CB52" si="141">SUM(BW43:BW51)</f>
        <v>116</v>
      </c>
      <c r="BX52" s="136">
        <f t="shared" si="141"/>
        <v>100</v>
      </c>
      <c r="BY52" s="136">
        <f t="shared" si="141"/>
        <v>57</v>
      </c>
      <c r="BZ52" s="136">
        <f t="shared" si="141"/>
        <v>-57</v>
      </c>
      <c r="CA52" s="136">
        <f t="shared" si="141"/>
        <v>49</v>
      </c>
      <c r="CB52" s="136">
        <f t="shared" si="141"/>
        <v>24</v>
      </c>
      <c r="CC52" s="136">
        <f t="shared" ref="CC52:CD52" si="142">SUM(CC43:CC51)</f>
        <v>107</v>
      </c>
      <c r="CD52" s="136">
        <f t="shared" si="142"/>
        <v>-37</v>
      </c>
      <c r="CE52" s="136">
        <f t="shared" ref="CE52:CF52" si="143">SUM(CE43:CE51)</f>
        <v>-67</v>
      </c>
      <c r="CF52" s="136">
        <f t="shared" si="143"/>
        <v>49</v>
      </c>
      <c r="CG52" s="136">
        <f t="shared" ref="CG52:CH52" si="144">SUM(CG43:CG51)</f>
        <v>-88</v>
      </c>
      <c r="CH52" s="136">
        <f t="shared" si="144"/>
        <v>-227</v>
      </c>
      <c r="CI52" s="136">
        <f t="shared" ref="CI52:CJ52" si="145">SUM(CI43:CI51)</f>
        <v>-162</v>
      </c>
      <c r="CJ52" s="136">
        <f t="shared" si="145"/>
        <v>-92</v>
      </c>
      <c r="CK52" s="136">
        <f t="shared" ref="CK52:CL52" si="146">SUM(CK43:CK51)</f>
        <v>-74</v>
      </c>
      <c r="CL52" s="136">
        <f t="shared" si="146"/>
        <v>-47</v>
      </c>
      <c r="CM52" s="255">
        <f t="shared" ref="CM52:CN52" si="147">SUM(CM43:CM51)</f>
        <v>-48</v>
      </c>
      <c r="CN52" s="255">
        <f t="shared" si="147"/>
        <v>-99</v>
      </c>
      <c r="CO52" s="255">
        <f t="shared" ref="CO52:CQ52" si="148">SUM(CO43:CO51)</f>
        <v>-78</v>
      </c>
      <c r="CP52" s="255">
        <f t="shared" si="148"/>
        <v>11</v>
      </c>
      <c r="CQ52" s="292">
        <f t="shared" si="148"/>
        <v>-29</v>
      </c>
      <c r="CR52" s="292">
        <f t="shared" ref="CR52:CS52" si="149">SUM(CR43:CR51)</f>
        <v>-28</v>
      </c>
      <c r="CS52" s="292">
        <f t="shared" si="149"/>
        <v>24</v>
      </c>
      <c r="CT52" s="292">
        <f t="shared" ref="CT52:CU52" si="150">SUM(CT43:CT51)</f>
        <v>35</v>
      </c>
      <c r="CU52" s="292">
        <f t="shared" si="150"/>
        <v>9</v>
      </c>
      <c r="CV52" s="292">
        <f t="shared" ref="CV52" si="151">SUM(CV43:CV51)</f>
        <v>-7</v>
      </c>
      <c r="CW52" s="292">
        <f t="shared" ref="CW52" si="152">SUM(CW43:CW51)</f>
        <v>60</v>
      </c>
      <c r="CX52" s="292">
        <f t="shared" ref="CX52" si="153">SUM(CX43:CX51)</f>
        <v>25</v>
      </c>
      <c r="CY52" s="292">
        <f t="shared" ref="CY52" si="154">SUM(CY43:CY51)</f>
        <v>-14</v>
      </c>
      <c r="CZ52" s="292">
        <f t="shared" ref="CZ52" si="155">SUM(CZ43:CZ51)</f>
        <v>-27</v>
      </c>
      <c r="DA52" s="292">
        <f t="shared" ref="DA52" si="156">SUM(DA43:DA51)</f>
        <v>55</v>
      </c>
      <c r="DB52" s="292">
        <f t="shared" ref="DB52" si="157">SUM(DB43:DB51)</f>
        <v>17</v>
      </c>
      <c r="DC52" s="292">
        <f t="shared" ref="DC52" si="158">SUM(DC43:DC51)</f>
        <v>-39</v>
      </c>
      <c r="DD52" s="292">
        <f t="shared" ref="DD52" si="159">SUM(DD43:DD51)</f>
        <v>7</v>
      </c>
      <c r="DE52" s="292">
        <f t="shared" ref="DE52" si="160">SUM(DE43:DE51)</f>
        <v>0</v>
      </c>
      <c r="DF52" s="292">
        <f t="shared" ref="DF52" si="161">SUM(DF43:DF51)</f>
        <v>-63</v>
      </c>
      <c r="DG52" s="292">
        <f t="shared" ref="DG52" si="162">SUM(DG43:DG51)</f>
        <v>10</v>
      </c>
      <c r="DH52" s="292">
        <f t="shared" ref="DH52" si="163">SUM(DH43:DH51)</f>
        <v>57</v>
      </c>
      <c r="DI52" s="292">
        <f t="shared" ref="DI52" si="164">SUM(DI43:DI51)</f>
        <v>-38</v>
      </c>
      <c r="DJ52" s="292">
        <f t="shared" ref="DJ52" si="165">SUM(DJ43:DJ51)</f>
        <v>21</v>
      </c>
      <c r="DK52" s="292">
        <f t="shared" ref="DK52:DL52" si="166">SUM(DK43:DK51)</f>
        <v>87</v>
      </c>
      <c r="DL52" s="292">
        <f t="shared" si="166"/>
        <v>109</v>
      </c>
      <c r="DM52" s="292">
        <f t="shared" ref="DM52:DN52" si="167">SUM(DM43:DM51)</f>
        <v>-54</v>
      </c>
      <c r="DN52" s="292">
        <f t="shared" si="167"/>
        <v>-58</v>
      </c>
      <c r="DO52" s="292">
        <f t="shared" ref="DO52:DP52" si="168">SUM(DO43:DO51)</f>
        <v>45</v>
      </c>
      <c r="DP52" s="292">
        <f t="shared" si="168"/>
        <v>4</v>
      </c>
      <c r="DQ52" s="292">
        <f t="shared" ref="DQ52" si="169">SUM(DQ43:DQ51)</f>
        <v>-41</v>
      </c>
      <c r="DR52" s="292">
        <f t="shared" ref="DR52:DS52" si="170">SUM(DR43:DR51)</f>
        <v>11</v>
      </c>
      <c r="DS52" s="292">
        <f t="shared" si="170"/>
        <v>-39</v>
      </c>
      <c r="DT52" s="292">
        <f t="shared" ref="DT52" si="171">SUM(DT43:DT51)</f>
        <v>-22</v>
      </c>
      <c r="DU52" s="292">
        <f t="shared" ref="DU52:DV52" si="172">SUM(DU43:DU51)</f>
        <v>12</v>
      </c>
      <c r="DV52" s="292">
        <f t="shared" si="172"/>
        <v>51</v>
      </c>
      <c r="DW52" s="292">
        <f t="shared" ref="DW52" si="173">SUM(DW43:DW51)</f>
        <v>-7</v>
      </c>
      <c r="DX52" s="292">
        <f t="shared" ref="DX52:DY52" si="174">SUM(DX43:DX51)</f>
        <v>-89</v>
      </c>
      <c r="DY52" s="292">
        <f t="shared" si="174"/>
        <v>-46</v>
      </c>
      <c r="DZ52" s="326"/>
      <c r="EA52" s="249">
        <f>EA43+EA46+EA49+EA50+EA51</f>
        <v>211</v>
      </c>
    </row>
    <row r="53" spans="1:131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4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325"/>
      <c r="EA53" s="87"/>
    </row>
    <row r="54" spans="1:131" s="56" customFormat="1" x14ac:dyDescent="0.25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49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400">
        <v>248</v>
      </c>
      <c r="BI54" s="428">
        <v>259</v>
      </c>
      <c r="BJ54" s="428">
        <v>239</v>
      </c>
      <c r="BK54" s="428">
        <v>257</v>
      </c>
      <c r="BL54" s="277">
        <v>263</v>
      </c>
      <c r="BM54" s="277">
        <v>255</v>
      </c>
      <c r="BN54" s="277">
        <v>274</v>
      </c>
      <c r="BO54" s="277">
        <v>281</v>
      </c>
      <c r="BP54" s="277">
        <v>307</v>
      </c>
      <c r="BQ54" s="277">
        <v>287</v>
      </c>
      <c r="BR54" s="277">
        <v>318</v>
      </c>
      <c r="BS54" s="277">
        <v>316</v>
      </c>
      <c r="BT54" s="277"/>
      <c r="BU54" s="77">
        <f t="shared" ref="BU54:DY54" si="175">O54-C54</f>
        <v>76</v>
      </c>
      <c r="BV54" s="81">
        <f t="shared" si="175"/>
        <v>165</v>
      </c>
      <c r="BW54" s="81">
        <f t="shared" si="175"/>
        <v>276</v>
      </c>
      <c r="BX54" s="81">
        <f t="shared" si="175"/>
        <v>339</v>
      </c>
      <c r="BY54" s="81">
        <f t="shared" si="175"/>
        <v>325</v>
      </c>
      <c r="BZ54" s="81">
        <f t="shared" si="175"/>
        <v>343</v>
      </c>
      <c r="CA54" s="81">
        <f t="shared" si="175"/>
        <v>323</v>
      </c>
      <c r="CB54" s="81">
        <f t="shared" si="175"/>
        <v>306</v>
      </c>
      <c r="CC54" s="81">
        <f t="shared" si="175"/>
        <v>265</v>
      </c>
      <c r="CD54" s="81">
        <f t="shared" si="175"/>
        <v>310</v>
      </c>
      <c r="CE54" s="81">
        <f t="shared" si="175"/>
        <v>287</v>
      </c>
      <c r="CF54" s="81">
        <f t="shared" si="175"/>
        <v>245</v>
      </c>
      <c r="CG54" s="81">
        <f t="shared" si="175"/>
        <v>228</v>
      </c>
      <c r="CH54" s="81">
        <f t="shared" si="175"/>
        <v>65</v>
      </c>
      <c r="CI54" s="81">
        <f t="shared" si="175"/>
        <v>-51</v>
      </c>
      <c r="CJ54" s="81">
        <f t="shared" si="175"/>
        <v>-151</v>
      </c>
      <c r="CK54" s="81">
        <f t="shared" si="175"/>
        <v>-170</v>
      </c>
      <c r="CL54" s="81">
        <f t="shared" si="175"/>
        <v>-180</v>
      </c>
      <c r="CM54" s="254">
        <f t="shared" si="175"/>
        <v>-207</v>
      </c>
      <c r="CN54" s="254">
        <f t="shared" si="175"/>
        <v>-185</v>
      </c>
      <c r="CO54" s="254">
        <f t="shared" si="175"/>
        <v>-176</v>
      </c>
      <c r="CP54" s="254">
        <f t="shared" si="175"/>
        <v>-184</v>
      </c>
      <c r="CQ54" s="291">
        <f t="shared" si="175"/>
        <v>-212</v>
      </c>
      <c r="CR54" s="291">
        <f t="shared" si="175"/>
        <v>-182</v>
      </c>
      <c r="CS54" s="291">
        <f t="shared" si="175"/>
        <v>-199</v>
      </c>
      <c r="CT54" s="291">
        <f t="shared" si="175"/>
        <v>-172</v>
      </c>
      <c r="CU54" s="291">
        <f t="shared" si="175"/>
        <v>-168</v>
      </c>
      <c r="CV54" s="291">
        <f t="shared" si="175"/>
        <v>-157</v>
      </c>
      <c r="CW54" s="291">
        <f t="shared" si="175"/>
        <v>-129</v>
      </c>
      <c r="CX54" s="291">
        <f t="shared" si="175"/>
        <v>-90</v>
      </c>
      <c r="CY54" s="291">
        <f t="shared" si="175"/>
        <v>-57</v>
      </c>
      <c r="CZ54" s="291">
        <f t="shared" si="175"/>
        <v>-71</v>
      </c>
      <c r="DA54" s="291">
        <f t="shared" si="175"/>
        <v>-73</v>
      </c>
      <c r="DB54" s="291">
        <f t="shared" si="175"/>
        <v>-108</v>
      </c>
      <c r="DC54" s="291">
        <f t="shared" si="175"/>
        <v>-92</v>
      </c>
      <c r="DD54" s="291">
        <f t="shared" si="175"/>
        <v>-83</v>
      </c>
      <c r="DE54" s="291">
        <f t="shared" si="175"/>
        <v>-77</v>
      </c>
      <c r="DF54" s="291">
        <f t="shared" si="175"/>
        <v>-54</v>
      </c>
      <c r="DG54" s="291">
        <f t="shared" si="175"/>
        <v>-28</v>
      </c>
      <c r="DH54" s="291">
        <f t="shared" si="175"/>
        <v>-11</v>
      </c>
      <c r="DI54" s="291">
        <f t="shared" si="175"/>
        <v>-14</v>
      </c>
      <c r="DJ54" s="291">
        <f t="shared" si="175"/>
        <v>-40</v>
      </c>
      <c r="DK54" s="291">
        <f t="shared" si="175"/>
        <v>-46</v>
      </c>
      <c r="DL54" s="291">
        <f t="shared" si="175"/>
        <v>-41</v>
      </c>
      <c r="DM54" s="291">
        <f t="shared" si="175"/>
        <v>-9</v>
      </c>
      <c r="DN54" s="291">
        <f t="shared" si="175"/>
        <v>-13</v>
      </c>
      <c r="DO54" s="291">
        <f t="shared" si="175"/>
        <v>-10</v>
      </c>
      <c r="DP54" s="291">
        <f t="shared" si="175"/>
        <v>-16</v>
      </c>
      <c r="DQ54" s="291">
        <f t="shared" si="175"/>
        <v>-6</v>
      </c>
      <c r="DR54" s="291">
        <f t="shared" si="175"/>
        <v>-9</v>
      </c>
      <c r="DS54" s="291">
        <f t="shared" si="175"/>
        <v>-34</v>
      </c>
      <c r="DT54" s="291">
        <f t="shared" si="175"/>
        <v>5</v>
      </c>
      <c r="DU54" s="291">
        <f t="shared" si="175"/>
        <v>30</v>
      </c>
      <c r="DV54" s="291">
        <f t="shared" si="175"/>
        <v>84</v>
      </c>
      <c r="DW54" s="291">
        <f t="shared" si="175"/>
        <v>76</v>
      </c>
      <c r="DX54" s="291">
        <f t="shared" si="175"/>
        <v>107</v>
      </c>
      <c r="DY54" s="291">
        <f t="shared" si="175"/>
        <v>63</v>
      </c>
      <c r="DZ54" s="325"/>
      <c r="EA54" s="61">
        <f>'MONTHLY SUMMARIES'!F38</f>
        <v>316</v>
      </c>
    </row>
    <row r="55" spans="1:131" s="56" customFormat="1" x14ac:dyDescent="0.2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49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400">
        <v>47</v>
      </c>
      <c r="BI55" s="428">
        <v>59</v>
      </c>
      <c r="BJ55" s="428">
        <v>60</v>
      </c>
      <c r="BK55" s="428">
        <v>53</v>
      </c>
      <c r="BL55" s="277">
        <v>60</v>
      </c>
      <c r="BM55" s="277">
        <v>60</v>
      </c>
      <c r="BN55" s="277">
        <v>46</v>
      </c>
      <c r="BO55" s="277">
        <v>41</v>
      </c>
      <c r="BP55" s="277">
        <v>47</v>
      </c>
      <c r="BQ55" s="277">
        <v>51</v>
      </c>
      <c r="BR55" s="277">
        <v>63</v>
      </c>
      <c r="BS55" s="277">
        <v>84</v>
      </c>
      <c r="BT55" s="277"/>
      <c r="BU55" s="7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325"/>
      <c r="EA55" s="61">
        <f>GETPIVOTDATA("VALUE",'CSS ESCO pvt'!$I$3,"DATE_FILE",$EA$8,"COMPANY",$EA$6,"TRIM_CAT","Residential-GRID","TRIM_LINE",$A53)</f>
        <v>84</v>
      </c>
    </row>
    <row r="56" spans="1:131" s="56" customFormat="1" x14ac:dyDescent="0.2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49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400">
        <v>201</v>
      </c>
      <c r="BI56" s="428">
        <v>200</v>
      </c>
      <c r="BJ56" s="428">
        <v>179</v>
      </c>
      <c r="BK56" s="428">
        <v>204</v>
      </c>
      <c r="BL56" s="277">
        <v>203</v>
      </c>
      <c r="BM56" s="277">
        <v>195</v>
      </c>
      <c r="BN56" s="277">
        <v>228</v>
      </c>
      <c r="BO56" s="277">
        <v>240</v>
      </c>
      <c r="BP56" s="277">
        <v>260</v>
      </c>
      <c r="BQ56" s="277">
        <v>236</v>
      </c>
      <c r="BR56" s="277">
        <v>255</v>
      </c>
      <c r="BS56" s="277">
        <v>232</v>
      </c>
      <c r="BT56" s="277"/>
      <c r="BU56" s="7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325"/>
      <c r="EA56" s="75">
        <f>EA54-EA55</f>
        <v>232</v>
      </c>
    </row>
    <row r="57" spans="1:131" s="56" customFormat="1" x14ac:dyDescent="0.25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49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400">
        <v>24</v>
      </c>
      <c r="BI57" s="428">
        <v>26</v>
      </c>
      <c r="BJ57" s="428">
        <v>26</v>
      </c>
      <c r="BK57" s="428">
        <v>26</v>
      </c>
      <c r="BL57" s="277">
        <v>20</v>
      </c>
      <c r="BM57" s="277">
        <v>24</v>
      </c>
      <c r="BN57" s="277">
        <v>20</v>
      </c>
      <c r="BO57" s="277">
        <v>23</v>
      </c>
      <c r="BP57" s="277">
        <v>22</v>
      </c>
      <c r="BQ57" s="277">
        <v>26</v>
      </c>
      <c r="BR57" s="277">
        <v>24</v>
      </c>
      <c r="BS57" s="277">
        <v>22</v>
      </c>
      <c r="BT57" s="277"/>
      <c r="BU57" s="77">
        <f t="shared" ref="BU57:DY57" si="176">O57-C57</f>
        <v>3</v>
      </c>
      <c r="BV57" s="81">
        <f t="shared" si="176"/>
        <v>-2</v>
      </c>
      <c r="BW57" s="81">
        <f t="shared" si="176"/>
        <v>3</v>
      </c>
      <c r="BX57" s="81">
        <f t="shared" si="176"/>
        <v>7</v>
      </c>
      <c r="BY57" s="81">
        <f t="shared" si="176"/>
        <v>10</v>
      </c>
      <c r="BZ57" s="81">
        <f t="shared" si="176"/>
        <v>15</v>
      </c>
      <c r="CA57" s="81">
        <f t="shared" si="176"/>
        <v>15</v>
      </c>
      <c r="CB57" s="81">
        <f t="shared" si="176"/>
        <v>9</v>
      </c>
      <c r="CC57" s="81">
        <f t="shared" si="176"/>
        <v>7</v>
      </c>
      <c r="CD57" s="81">
        <f t="shared" si="176"/>
        <v>8</v>
      </c>
      <c r="CE57" s="81">
        <f t="shared" si="176"/>
        <v>6</v>
      </c>
      <c r="CF57" s="81">
        <f t="shared" si="176"/>
        <v>15</v>
      </c>
      <c r="CG57" s="81">
        <f t="shared" si="176"/>
        <v>13</v>
      </c>
      <c r="CH57" s="81">
        <f t="shared" si="176"/>
        <v>16</v>
      </c>
      <c r="CI57" s="81">
        <f t="shared" si="176"/>
        <v>14</v>
      </c>
      <c r="CJ57" s="81">
        <f t="shared" si="176"/>
        <v>13</v>
      </c>
      <c r="CK57" s="81">
        <f t="shared" si="176"/>
        <v>4</v>
      </c>
      <c r="CL57" s="81">
        <f t="shared" si="176"/>
        <v>7</v>
      </c>
      <c r="CM57" s="254">
        <f t="shared" si="176"/>
        <v>4</v>
      </c>
      <c r="CN57" s="254">
        <f t="shared" si="176"/>
        <v>4</v>
      </c>
      <c r="CO57" s="254">
        <f t="shared" si="176"/>
        <v>-6</v>
      </c>
      <c r="CP57" s="254">
        <f t="shared" si="176"/>
        <v>-5</v>
      </c>
      <c r="CQ57" s="291">
        <f t="shared" si="176"/>
        <v>-2</v>
      </c>
      <c r="CR57" s="291">
        <f t="shared" si="176"/>
        <v>-9</v>
      </c>
      <c r="CS57" s="291">
        <f t="shared" si="176"/>
        <v>-13</v>
      </c>
      <c r="CT57" s="291">
        <f t="shared" si="176"/>
        <v>-13</v>
      </c>
      <c r="CU57" s="291">
        <f t="shared" si="176"/>
        <v>-13</v>
      </c>
      <c r="CV57" s="291">
        <f t="shared" si="176"/>
        <v>-12</v>
      </c>
      <c r="CW57" s="291">
        <f t="shared" si="176"/>
        <v>-13</v>
      </c>
      <c r="CX57" s="291">
        <f t="shared" si="176"/>
        <v>-20</v>
      </c>
      <c r="CY57" s="291">
        <f t="shared" si="176"/>
        <v>-17</v>
      </c>
      <c r="CZ57" s="291">
        <f t="shared" si="176"/>
        <v>-11</v>
      </c>
      <c r="DA57" s="291">
        <f t="shared" si="176"/>
        <v>-5</v>
      </c>
      <c r="DB57" s="291">
        <f t="shared" si="176"/>
        <v>-10</v>
      </c>
      <c r="DC57" s="291">
        <f t="shared" si="176"/>
        <v>-8</v>
      </c>
      <c r="DD57" s="291">
        <f t="shared" si="176"/>
        <v>-7</v>
      </c>
      <c r="DE57" s="291">
        <f t="shared" si="176"/>
        <v>-6</v>
      </c>
      <c r="DF57" s="291">
        <f t="shared" si="176"/>
        <v>-6</v>
      </c>
      <c r="DG57" s="291">
        <f t="shared" si="176"/>
        <v>-10</v>
      </c>
      <c r="DH57" s="291">
        <f t="shared" si="176"/>
        <v>-10</v>
      </c>
      <c r="DI57" s="291">
        <f t="shared" si="176"/>
        <v>-5</v>
      </c>
      <c r="DJ57" s="291">
        <f t="shared" si="176"/>
        <v>4</v>
      </c>
      <c r="DK57" s="291">
        <f t="shared" si="176"/>
        <v>6</v>
      </c>
      <c r="DL57" s="291">
        <f t="shared" si="176"/>
        <v>6</v>
      </c>
      <c r="DM57" s="291">
        <f t="shared" si="176"/>
        <v>6</v>
      </c>
      <c r="DN57" s="291">
        <f t="shared" si="176"/>
        <v>8</v>
      </c>
      <c r="DO57" s="291">
        <f t="shared" si="176"/>
        <v>7</v>
      </c>
      <c r="DP57" s="291">
        <f t="shared" si="176"/>
        <v>6</v>
      </c>
      <c r="DQ57" s="291">
        <f t="shared" si="176"/>
        <v>7</v>
      </c>
      <c r="DR57" s="291">
        <f t="shared" si="176"/>
        <v>0</v>
      </c>
      <c r="DS57" s="291">
        <f t="shared" si="176"/>
        <v>4</v>
      </c>
      <c r="DT57" s="291">
        <f t="shared" si="176"/>
        <v>-1</v>
      </c>
      <c r="DU57" s="291">
        <f t="shared" si="176"/>
        <v>3</v>
      </c>
      <c r="DV57" s="291">
        <f t="shared" si="176"/>
        <v>-1</v>
      </c>
      <c r="DW57" s="291">
        <f t="shared" si="176"/>
        <v>0</v>
      </c>
      <c r="DX57" s="291">
        <f t="shared" si="176"/>
        <v>-2</v>
      </c>
      <c r="DY57" s="291">
        <f t="shared" si="176"/>
        <v>-3</v>
      </c>
      <c r="DZ57" s="325"/>
      <c r="EA57" s="61">
        <f>'MONTHLY SUMMARIES'!F39</f>
        <v>22</v>
      </c>
    </row>
    <row r="58" spans="1:131" s="56" customFormat="1" x14ac:dyDescent="0.2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49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400">
        <v>5</v>
      </c>
      <c r="BI58" s="428">
        <v>5</v>
      </c>
      <c r="BJ58" s="428">
        <v>7</v>
      </c>
      <c r="BK58" s="428">
        <v>7</v>
      </c>
      <c r="BL58" s="277">
        <v>6</v>
      </c>
      <c r="BM58" s="277">
        <v>6</v>
      </c>
      <c r="BN58" s="277">
        <v>4</v>
      </c>
      <c r="BO58" s="277">
        <v>4</v>
      </c>
      <c r="BP58" s="277">
        <v>4</v>
      </c>
      <c r="BQ58" s="277">
        <v>3</v>
      </c>
      <c r="BR58" s="277">
        <v>3</v>
      </c>
      <c r="BS58" s="277">
        <v>2</v>
      </c>
      <c r="BT58" s="277"/>
      <c r="BU58" s="7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325"/>
      <c r="EA58" s="61">
        <f>GETPIVOTDATA("VALUE",'CSS ESCO pvt'!$I$3,"DATE_FILE",$EA$8,"COMPANY",$EA$6,"TRIM_CAT","Low Income Residential-GRID","TRIM_LINE",$A53)</f>
        <v>2</v>
      </c>
    </row>
    <row r="59" spans="1:131" s="56" customFormat="1" x14ac:dyDescent="0.2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49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400">
        <v>19</v>
      </c>
      <c r="BI59" s="428">
        <v>21</v>
      </c>
      <c r="BJ59" s="428">
        <v>19</v>
      </c>
      <c r="BK59" s="428">
        <v>19</v>
      </c>
      <c r="BL59" s="277">
        <v>14</v>
      </c>
      <c r="BM59" s="277">
        <v>18</v>
      </c>
      <c r="BN59" s="277">
        <v>16</v>
      </c>
      <c r="BO59" s="277">
        <v>19</v>
      </c>
      <c r="BP59" s="277">
        <v>18</v>
      </c>
      <c r="BQ59" s="277">
        <v>23</v>
      </c>
      <c r="BR59" s="277">
        <v>21</v>
      </c>
      <c r="BS59" s="277">
        <v>20</v>
      </c>
      <c r="BT59" s="277"/>
      <c r="BU59" s="7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325"/>
      <c r="EA59" s="75">
        <f>EA57-EA58</f>
        <v>20</v>
      </c>
    </row>
    <row r="60" spans="1:131" s="56" customFormat="1" x14ac:dyDescent="0.25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49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400">
        <v>37</v>
      </c>
      <c r="BI60" s="428">
        <v>32</v>
      </c>
      <c r="BJ60" s="428">
        <v>30</v>
      </c>
      <c r="BK60" s="428">
        <v>34</v>
      </c>
      <c r="BL60" s="277">
        <v>38</v>
      </c>
      <c r="BM60" s="277">
        <v>38</v>
      </c>
      <c r="BN60" s="277">
        <v>36</v>
      </c>
      <c r="BO60" s="277">
        <v>30</v>
      </c>
      <c r="BP60" s="277">
        <v>29</v>
      </c>
      <c r="BQ60" s="277">
        <v>36</v>
      </c>
      <c r="BR60" s="277">
        <v>28</v>
      </c>
      <c r="BS60" s="277">
        <v>41</v>
      </c>
      <c r="BT60" s="277"/>
      <c r="BU60" s="77">
        <f t="shared" ref="BU60:CD62" si="177">O60-C60</f>
        <v>11</v>
      </c>
      <c r="BV60" s="81">
        <f t="shared" si="177"/>
        <v>32</v>
      </c>
      <c r="BW60" s="81">
        <f t="shared" si="177"/>
        <v>55</v>
      </c>
      <c r="BX60" s="81">
        <f t="shared" si="177"/>
        <v>38</v>
      </c>
      <c r="BY60" s="81">
        <f t="shared" si="177"/>
        <v>32</v>
      </c>
      <c r="BZ60" s="81">
        <f t="shared" si="177"/>
        <v>33</v>
      </c>
      <c r="CA60" s="81">
        <f t="shared" si="177"/>
        <v>36</v>
      </c>
      <c r="CB60" s="81">
        <f t="shared" si="177"/>
        <v>18</v>
      </c>
      <c r="CC60" s="81">
        <f t="shared" si="177"/>
        <v>23</v>
      </c>
      <c r="CD60" s="81">
        <f t="shared" si="177"/>
        <v>12</v>
      </c>
      <c r="CE60" s="81">
        <f t="shared" ref="CE60:CN62" si="178">Y60-M60</f>
        <v>20</v>
      </c>
      <c r="CF60" s="81">
        <f t="shared" si="178"/>
        <v>23</v>
      </c>
      <c r="CG60" s="81">
        <f t="shared" si="178"/>
        <v>26</v>
      </c>
      <c r="CH60" s="81">
        <f t="shared" si="178"/>
        <v>-12</v>
      </c>
      <c r="CI60" s="81">
        <f t="shared" si="178"/>
        <v>-36</v>
      </c>
      <c r="CJ60" s="81">
        <f t="shared" si="178"/>
        <v>-30</v>
      </c>
      <c r="CK60" s="81">
        <f t="shared" si="178"/>
        <v>-40</v>
      </c>
      <c r="CL60" s="81">
        <f t="shared" si="178"/>
        <v>-22</v>
      </c>
      <c r="CM60" s="254">
        <f t="shared" si="178"/>
        <v>-23</v>
      </c>
      <c r="CN60" s="254">
        <f t="shared" si="178"/>
        <v>-7</v>
      </c>
      <c r="CO60" s="254">
        <f t="shared" ref="CO60:CX62" si="179">AI60-W60</f>
        <v>-9</v>
      </c>
      <c r="CP60" s="254">
        <f t="shared" si="179"/>
        <v>-13</v>
      </c>
      <c r="CQ60" s="291">
        <f t="shared" si="179"/>
        <v>-3</v>
      </c>
      <c r="CR60" s="291">
        <f t="shared" si="179"/>
        <v>-6</v>
      </c>
      <c r="CS60" s="291">
        <f t="shared" si="179"/>
        <v>-20</v>
      </c>
      <c r="CT60" s="291">
        <f t="shared" si="179"/>
        <v>-9</v>
      </c>
      <c r="CU60" s="291">
        <f t="shared" si="179"/>
        <v>-16</v>
      </c>
      <c r="CV60" s="291">
        <f t="shared" si="179"/>
        <v>-5</v>
      </c>
      <c r="CW60" s="291">
        <f t="shared" si="179"/>
        <v>0</v>
      </c>
      <c r="CX60" s="291">
        <f t="shared" si="179"/>
        <v>-5</v>
      </c>
      <c r="CY60" s="291">
        <f t="shared" ref="CY60:DH62" si="180">AS60-AG60</f>
        <v>7</v>
      </c>
      <c r="CZ60" s="291">
        <f t="shared" si="180"/>
        <v>7</v>
      </c>
      <c r="DA60" s="291">
        <f t="shared" si="180"/>
        <v>3</v>
      </c>
      <c r="DB60" s="291">
        <f t="shared" si="180"/>
        <v>4</v>
      </c>
      <c r="DC60" s="291">
        <f t="shared" si="180"/>
        <v>-9</v>
      </c>
      <c r="DD60" s="291">
        <f t="shared" si="180"/>
        <v>2</v>
      </c>
      <c r="DE60" s="291">
        <f t="shared" si="180"/>
        <v>-1</v>
      </c>
      <c r="DF60" s="291">
        <f t="shared" si="180"/>
        <v>-4</v>
      </c>
      <c r="DG60" s="291">
        <f t="shared" si="180"/>
        <v>5</v>
      </c>
      <c r="DH60" s="291">
        <f t="shared" si="180"/>
        <v>2</v>
      </c>
      <c r="DI60" s="291">
        <f t="shared" ref="DI60:DY62" si="181">BC60-AQ60</f>
        <v>-1</v>
      </c>
      <c r="DJ60" s="291">
        <f t="shared" si="181"/>
        <v>2</v>
      </c>
      <c r="DK60" s="291">
        <f t="shared" si="181"/>
        <v>-6</v>
      </c>
      <c r="DL60" s="291">
        <f t="shared" si="181"/>
        <v>-10</v>
      </c>
      <c r="DM60" s="291">
        <f t="shared" si="181"/>
        <v>-4</v>
      </c>
      <c r="DN60" s="291">
        <f t="shared" si="181"/>
        <v>2</v>
      </c>
      <c r="DO60" s="291">
        <f t="shared" si="181"/>
        <v>-5</v>
      </c>
      <c r="DP60" s="291">
        <f t="shared" si="181"/>
        <v>-12</v>
      </c>
      <c r="DQ60" s="291">
        <f t="shared" si="181"/>
        <v>0</v>
      </c>
      <c r="DR60" s="291">
        <f t="shared" si="181"/>
        <v>8</v>
      </c>
      <c r="DS60" s="291">
        <f t="shared" si="181"/>
        <v>0</v>
      </c>
      <c r="DT60" s="291">
        <f t="shared" si="181"/>
        <v>0</v>
      </c>
      <c r="DU60" s="291">
        <f t="shared" si="181"/>
        <v>0</v>
      </c>
      <c r="DV60" s="291">
        <f t="shared" si="181"/>
        <v>-4</v>
      </c>
      <c r="DW60" s="291">
        <f t="shared" si="181"/>
        <v>5</v>
      </c>
      <c r="DX60" s="291">
        <f t="shared" si="181"/>
        <v>-3</v>
      </c>
      <c r="DY60" s="291">
        <f t="shared" si="181"/>
        <v>10</v>
      </c>
      <c r="DZ60" s="325"/>
      <c r="EA60" s="61">
        <f>'MONTHLY SUMMARIES'!F40</f>
        <v>41</v>
      </c>
    </row>
    <row r="61" spans="1:131" s="56" customFormat="1" x14ac:dyDescent="0.25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49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400">
        <v>2</v>
      </c>
      <c r="BI61" s="428">
        <v>1</v>
      </c>
      <c r="BJ61" s="428">
        <v>1</v>
      </c>
      <c r="BK61" s="428">
        <v>0</v>
      </c>
      <c r="BL61" s="277">
        <v>1</v>
      </c>
      <c r="BM61" s="277">
        <v>0</v>
      </c>
      <c r="BN61" s="277">
        <v>1</v>
      </c>
      <c r="BO61" s="277">
        <v>0</v>
      </c>
      <c r="BP61" s="277">
        <v>0</v>
      </c>
      <c r="BQ61" s="277">
        <v>1</v>
      </c>
      <c r="BR61" s="277">
        <v>1</v>
      </c>
      <c r="BS61" s="277">
        <v>4</v>
      </c>
      <c r="BT61" s="277"/>
      <c r="BU61" s="77">
        <f t="shared" si="177"/>
        <v>3</v>
      </c>
      <c r="BV61" s="81">
        <f t="shared" si="177"/>
        <v>2</v>
      </c>
      <c r="BW61" s="81">
        <f t="shared" si="177"/>
        <v>2</v>
      </c>
      <c r="BX61" s="81">
        <f t="shared" si="177"/>
        <v>1</v>
      </c>
      <c r="BY61" s="81">
        <f t="shared" si="177"/>
        <v>3</v>
      </c>
      <c r="BZ61" s="81">
        <f t="shared" si="177"/>
        <v>1</v>
      </c>
      <c r="CA61" s="81">
        <f t="shared" si="177"/>
        <v>1</v>
      </c>
      <c r="CB61" s="81">
        <f t="shared" si="177"/>
        <v>3</v>
      </c>
      <c r="CC61" s="81">
        <f t="shared" si="177"/>
        <v>2</v>
      </c>
      <c r="CD61" s="81">
        <f t="shared" si="177"/>
        <v>2</v>
      </c>
      <c r="CE61" s="81">
        <f t="shared" si="178"/>
        <v>2</v>
      </c>
      <c r="CF61" s="81">
        <f t="shared" si="178"/>
        <v>-1</v>
      </c>
      <c r="CG61" s="81">
        <f t="shared" si="178"/>
        <v>-3</v>
      </c>
      <c r="CH61" s="81">
        <f t="shared" si="178"/>
        <v>-3</v>
      </c>
      <c r="CI61" s="81">
        <f t="shared" si="178"/>
        <v>-2</v>
      </c>
      <c r="CJ61" s="81">
        <f t="shared" si="178"/>
        <v>-2</v>
      </c>
      <c r="CK61" s="81">
        <f t="shared" si="178"/>
        <v>-3</v>
      </c>
      <c r="CL61" s="81">
        <f t="shared" si="178"/>
        <v>-2</v>
      </c>
      <c r="CM61" s="254">
        <f t="shared" si="178"/>
        <v>-3</v>
      </c>
      <c r="CN61" s="254">
        <f t="shared" si="178"/>
        <v>-4</v>
      </c>
      <c r="CO61" s="254">
        <f t="shared" si="179"/>
        <v>-3</v>
      </c>
      <c r="CP61" s="254">
        <f t="shared" si="179"/>
        <v>-2</v>
      </c>
      <c r="CQ61" s="291">
        <f t="shared" si="179"/>
        <v>-1</v>
      </c>
      <c r="CR61" s="291">
        <f t="shared" si="179"/>
        <v>0</v>
      </c>
      <c r="CS61" s="291">
        <f t="shared" si="179"/>
        <v>-1</v>
      </c>
      <c r="CT61" s="291">
        <f t="shared" si="179"/>
        <v>-1</v>
      </c>
      <c r="CU61" s="291">
        <f t="shared" si="179"/>
        <v>-1</v>
      </c>
      <c r="CV61" s="291">
        <f t="shared" si="179"/>
        <v>0</v>
      </c>
      <c r="CW61" s="291">
        <f t="shared" si="179"/>
        <v>0</v>
      </c>
      <c r="CX61" s="291">
        <f t="shared" si="179"/>
        <v>1</v>
      </c>
      <c r="CY61" s="291">
        <f t="shared" si="180"/>
        <v>2</v>
      </c>
      <c r="CZ61" s="291">
        <f t="shared" si="180"/>
        <v>2</v>
      </c>
      <c r="DA61" s="291">
        <f t="shared" si="180"/>
        <v>1</v>
      </c>
      <c r="DB61" s="291">
        <f t="shared" si="180"/>
        <v>0</v>
      </c>
      <c r="DC61" s="291">
        <f t="shared" si="180"/>
        <v>-1</v>
      </c>
      <c r="DD61" s="291">
        <f t="shared" si="180"/>
        <v>1</v>
      </c>
      <c r="DE61" s="291">
        <f t="shared" si="180"/>
        <v>2</v>
      </c>
      <c r="DF61" s="291">
        <f t="shared" si="180"/>
        <v>1</v>
      </c>
      <c r="DG61" s="291">
        <f t="shared" si="180"/>
        <v>1</v>
      </c>
      <c r="DH61" s="291">
        <f t="shared" si="180"/>
        <v>1</v>
      </c>
      <c r="DI61" s="291">
        <f t="shared" si="181"/>
        <v>1</v>
      </c>
      <c r="DJ61" s="291">
        <f t="shared" si="181"/>
        <v>1</v>
      </c>
      <c r="DK61" s="291">
        <f t="shared" si="181"/>
        <v>-2</v>
      </c>
      <c r="DL61" s="291">
        <f t="shared" si="181"/>
        <v>-2</v>
      </c>
      <c r="DM61" s="291">
        <f t="shared" si="181"/>
        <v>1</v>
      </c>
      <c r="DN61" s="291">
        <f t="shared" si="181"/>
        <v>1</v>
      </c>
      <c r="DO61" s="291">
        <f t="shared" si="181"/>
        <v>0</v>
      </c>
      <c r="DP61" s="291">
        <f t="shared" si="181"/>
        <v>-1</v>
      </c>
      <c r="DQ61" s="291">
        <f t="shared" si="181"/>
        <v>-2</v>
      </c>
      <c r="DR61" s="291">
        <f t="shared" si="181"/>
        <v>0</v>
      </c>
      <c r="DS61" s="291">
        <f t="shared" si="181"/>
        <v>-1</v>
      </c>
      <c r="DT61" s="291">
        <f t="shared" si="181"/>
        <v>0</v>
      </c>
      <c r="DU61" s="291">
        <f t="shared" si="181"/>
        <v>-1</v>
      </c>
      <c r="DV61" s="291">
        <f t="shared" si="181"/>
        <v>-2</v>
      </c>
      <c r="DW61" s="291">
        <f t="shared" si="181"/>
        <v>1</v>
      </c>
      <c r="DX61" s="291">
        <f t="shared" si="181"/>
        <v>1</v>
      </c>
      <c r="DY61" s="291">
        <f t="shared" si="181"/>
        <v>2</v>
      </c>
      <c r="DZ61" s="325"/>
      <c r="EA61" s="61">
        <f>'MONTHLY SUMMARIES'!F41</f>
        <v>4</v>
      </c>
    </row>
    <row r="62" spans="1:131" s="56" customFormat="1" x14ac:dyDescent="0.25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49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400">
        <v>1</v>
      </c>
      <c r="BI62" s="428">
        <v>1</v>
      </c>
      <c r="BJ62" s="428">
        <v>1</v>
      </c>
      <c r="BK62" s="428">
        <v>2</v>
      </c>
      <c r="BL62" s="277">
        <v>1</v>
      </c>
      <c r="BM62" s="277">
        <v>2</v>
      </c>
      <c r="BN62" s="277">
        <v>2</v>
      </c>
      <c r="BO62" s="277">
        <v>1</v>
      </c>
      <c r="BP62" s="277">
        <v>1</v>
      </c>
      <c r="BQ62" s="277">
        <v>1</v>
      </c>
      <c r="BR62" s="277">
        <v>0</v>
      </c>
      <c r="BS62" s="277">
        <v>0</v>
      </c>
      <c r="BT62" s="277"/>
      <c r="BU62" s="77">
        <f t="shared" si="177"/>
        <v>0</v>
      </c>
      <c r="BV62" s="81">
        <f t="shared" si="177"/>
        <v>0</v>
      </c>
      <c r="BW62" s="81">
        <f t="shared" si="177"/>
        <v>0</v>
      </c>
      <c r="BX62" s="81">
        <f t="shared" si="177"/>
        <v>0</v>
      </c>
      <c r="BY62" s="81">
        <f t="shared" si="177"/>
        <v>0</v>
      </c>
      <c r="BZ62" s="81">
        <f t="shared" si="177"/>
        <v>0</v>
      </c>
      <c r="CA62" s="81">
        <f t="shared" si="177"/>
        <v>0</v>
      </c>
      <c r="CB62" s="81">
        <f t="shared" si="177"/>
        <v>0</v>
      </c>
      <c r="CC62" s="81">
        <f t="shared" si="177"/>
        <v>0</v>
      </c>
      <c r="CD62" s="81">
        <f t="shared" si="177"/>
        <v>0</v>
      </c>
      <c r="CE62" s="81">
        <f t="shared" si="178"/>
        <v>0</v>
      </c>
      <c r="CF62" s="81">
        <f t="shared" si="178"/>
        <v>0</v>
      </c>
      <c r="CG62" s="81">
        <f t="shared" si="178"/>
        <v>0</v>
      </c>
      <c r="CH62" s="81">
        <f t="shared" si="178"/>
        <v>0</v>
      </c>
      <c r="CI62" s="81">
        <f t="shared" si="178"/>
        <v>0</v>
      </c>
      <c r="CJ62" s="81">
        <f t="shared" si="178"/>
        <v>0</v>
      </c>
      <c r="CK62" s="81">
        <f t="shared" si="178"/>
        <v>0</v>
      </c>
      <c r="CL62" s="81">
        <f t="shared" si="178"/>
        <v>0</v>
      </c>
      <c r="CM62" s="254">
        <f t="shared" si="178"/>
        <v>1</v>
      </c>
      <c r="CN62" s="254">
        <f t="shared" si="178"/>
        <v>1</v>
      </c>
      <c r="CO62" s="254">
        <f t="shared" si="179"/>
        <v>2</v>
      </c>
      <c r="CP62" s="254">
        <f t="shared" si="179"/>
        <v>2</v>
      </c>
      <c r="CQ62" s="291">
        <f t="shared" si="179"/>
        <v>1</v>
      </c>
      <c r="CR62" s="291">
        <f t="shared" si="179"/>
        <v>1</v>
      </c>
      <c r="CS62" s="291">
        <f t="shared" si="179"/>
        <v>2</v>
      </c>
      <c r="CT62" s="291">
        <f t="shared" si="179"/>
        <v>2</v>
      </c>
      <c r="CU62" s="291">
        <f t="shared" si="179"/>
        <v>2</v>
      </c>
      <c r="CV62" s="291">
        <f t="shared" si="179"/>
        <v>2</v>
      </c>
      <c r="CW62" s="291">
        <f t="shared" si="179"/>
        <v>2</v>
      </c>
      <c r="CX62" s="291">
        <f t="shared" si="179"/>
        <v>1</v>
      </c>
      <c r="CY62" s="291">
        <f t="shared" si="180"/>
        <v>0</v>
      </c>
      <c r="CZ62" s="291">
        <f t="shared" si="180"/>
        <v>0</v>
      </c>
      <c r="DA62" s="291">
        <f t="shared" si="180"/>
        <v>-1</v>
      </c>
      <c r="DB62" s="291">
        <f t="shared" si="180"/>
        <v>-2</v>
      </c>
      <c r="DC62" s="291">
        <f t="shared" si="180"/>
        <v>-1</v>
      </c>
      <c r="DD62" s="291">
        <f t="shared" si="180"/>
        <v>0</v>
      </c>
      <c r="DE62" s="291">
        <f t="shared" si="180"/>
        <v>-1</v>
      </c>
      <c r="DF62" s="291">
        <f t="shared" si="180"/>
        <v>0</v>
      </c>
      <c r="DG62" s="291">
        <f t="shared" si="180"/>
        <v>0</v>
      </c>
      <c r="DH62" s="291">
        <f t="shared" si="180"/>
        <v>0</v>
      </c>
      <c r="DI62" s="291">
        <f t="shared" si="181"/>
        <v>0</v>
      </c>
      <c r="DJ62" s="291">
        <f t="shared" si="181"/>
        <v>1</v>
      </c>
      <c r="DK62" s="291">
        <f t="shared" si="181"/>
        <v>1</v>
      </c>
      <c r="DL62" s="291">
        <f t="shared" si="181"/>
        <v>1</v>
      </c>
      <c r="DM62" s="291">
        <f t="shared" si="181"/>
        <v>0</v>
      </c>
      <c r="DN62" s="291">
        <f t="shared" si="181"/>
        <v>1</v>
      </c>
      <c r="DO62" s="291">
        <f t="shared" si="181"/>
        <v>1</v>
      </c>
      <c r="DP62" s="291">
        <f t="shared" si="181"/>
        <v>0</v>
      </c>
      <c r="DQ62" s="291">
        <f t="shared" si="181"/>
        <v>1</v>
      </c>
      <c r="DR62" s="291">
        <f t="shared" si="181"/>
        <v>-1</v>
      </c>
      <c r="DS62" s="291">
        <f t="shared" si="181"/>
        <v>0</v>
      </c>
      <c r="DT62" s="291">
        <f t="shared" si="181"/>
        <v>0</v>
      </c>
      <c r="DU62" s="291">
        <f t="shared" si="181"/>
        <v>-1</v>
      </c>
      <c r="DV62" s="291">
        <f t="shared" si="181"/>
        <v>-1</v>
      </c>
      <c r="DW62" s="291">
        <f t="shared" si="181"/>
        <v>-1</v>
      </c>
      <c r="DX62" s="291">
        <f t="shared" si="181"/>
        <v>-2</v>
      </c>
      <c r="DY62" s="291">
        <f t="shared" si="181"/>
        <v>-1</v>
      </c>
      <c r="DZ62" s="325"/>
      <c r="EA62" s="61">
        <f>'MONTHLY SUMMARIES'!F42</f>
        <v>0</v>
      </c>
    </row>
    <row r="63" spans="1:131" s="70" customFormat="1" ht="15.75" thickBot="1" x14ac:dyDescent="0.3">
      <c r="A63" s="144"/>
      <c r="B63" s="64" t="s">
        <v>148</v>
      </c>
      <c r="C63" s="65">
        <f>SUM(C54:C62)</f>
        <v>276</v>
      </c>
      <c r="D63" s="66">
        <f t="shared" ref="D63:Q63" si="182">SUM(D54:D62)</f>
        <v>318</v>
      </c>
      <c r="E63" s="66">
        <f t="shared" si="182"/>
        <v>317</v>
      </c>
      <c r="F63" s="66">
        <f t="shared" si="182"/>
        <v>304</v>
      </c>
      <c r="G63" s="66">
        <f t="shared" si="182"/>
        <v>302</v>
      </c>
      <c r="H63" s="66">
        <f t="shared" si="182"/>
        <v>233</v>
      </c>
      <c r="I63" s="66">
        <f t="shared" si="182"/>
        <v>235</v>
      </c>
      <c r="J63" s="66">
        <f t="shared" si="182"/>
        <v>244</v>
      </c>
      <c r="K63" s="66">
        <f t="shared" si="182"/>
        <v>288</v>
      </c>
      <c r="L63" s="67">
        <f t="shared" si="182"/>
        <v>299</v>
      </c>
      <c r="M63" s="66">
        <f t="shared" si="182"/>
        <v>339</v>
      </c>
      <c r="N63" s="66">
        <f t="shared" si="182"/>
        <v>321</v>
      </c>
      <c r="O63" s="66">
        <f t="shared" si="182"/>
        <v>369</v>
      </c>
      <c r="P63" s="66">
        <f t="shared" si="182"/>
        <v>515</v>
      </c>
      <c r="Q63" s="66">
        <f t="shared" si="182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7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399">
        <v>312</v>
      </c>
      <c r="BI63" s="426">
        <v>319</v>
      </c>
      <c r="BJ63" s="426">
        <v>297</v>
      </c>
      <c r="BK63" s="426">
        <v>319</v>
      </c>
      <c r="BL63" s="275">
        <v>323</v>
      </c>
      <c r="BM63" s="275">
        <v>319</v>
      </c>
      <c r="BN63" s="275">
        <v>333</v>
      </c>
      <c r="BO63" s="275">
        <v>335</v>
      </c>
      <c r="BP63" s="275">
        <v>359</v>
      </c>
      <c r="BQ63" s="275">
        <v>351</v>
      </c>
      <c r="BR63" s="275">
        <v>371</v>
      </c>
      <c r="BS63" s="275">
        <v>383</v>
      </c>
      <c r="BT63" s="275"/>
      <c r="BU63" s="65">
        <f t="shared" ref="BU63" si="183">SUM(BU54:BU62)</f>
        <v>93</v>
      </c>
      <c r="BV63" s="69">
        <f t="shared" ref="BV63" si="184">SUM(BV54:BV62)</f>
        <v>197</v>
      </c>
      <c r="BW63" s="69">
        <f t="shared" ref="BW63:CB63" si="185">SUM(BW54:BW62)</f>
        <v>336</v>
      </c>
      <c r="BX63" s="69">
        <f t="shared" si="185"/>
        <v>385</v>
      </c>
      <c r="BY63" s="69">
        <f t="shared" si="185"/>
        <v>370</v>
      </c>
      <c r="BZ63" s="69">
        <f t="shared" si="185"/>
        <v>392</v>
      </c>
      <c r="CA63" s="69">
        <f t="shared" si="185"/>
        <v>375</v>
      </c>
      <c r="CB63" s="69">
        <f t="shared" si="185"/>
        <v>336</v>
      </c>
      <c r="CC63" s="69">
        <f t="shared" ref="CC63:CD63" si="186">SUM(CC54:CC62)</f>
        <v>297</v>
      </c>
      <c r="CD63" s="69">
        <f t="shared" si="186"/>
        <v>332</v>
      </c>
      <c r="CE63" s="69">
        <f t="shared" ref="CE63:CF63" si="187">SUM(CE54:CE62)</f>
        <v>315</v>
      </c>
      <c r="CF63" s="69">
        <f t="shared" si="187"/>
        <v>282</v>
      </c>
      <c r="CG63" s="69">
        <f t="shared" ref="CG63:CH63" si="188">SUM(CG54:CG62)</f>
        <v>264</v>
      </c>
      <c r="CH63" s="69">
        <f t="shared" si="188"/>
        <v>66</v>
      </c>
      <c r="CI63" s="69">
        <f t="shared" ref="CI63:CJ63" si="189">SUM(CI54:CI62)</f>
        <v>-75</v>
      </c>
      <c r="CJ63" s="69">
        <f t="shared" si="189"/>
        <v>-170</v>
      </c>
      <c r="CK63" s="69">
        <f t="shared" ref="CK63:CL63" si="190">SUM(CK54:CK62)</f>
        <v>-209</v>
      </c>
      <c r="CL63" s="69">
        <f t="shared" si="190"/>
        <v>-197</v>
      </c>
      <c r="CM63" s="252">
        <f t="shared" ref="CM63:CN63" si="191">SUM(CM54:CM62)</f>
        <v>-228</v>
      </c>
      <c r="CN63" s="252">
        <f t="shared" si="191"/>
        <v>-191</v>
      </c>
      <c r="CO63" s="252">
        <f t="shared" ref="CO63:CQ63" si="192">SUM(CO54:CO62)</f>
        <v>-192</v>
      </c>
      <c r="CP63" s="252">
        <f t="shared" si="192"/>
        <v>-202</v>
      </c>
      <c r="CQ63" s="302">
        <f t="shared" si="192"/>
        <v>-217</v>
      </c>
      <c r="CR63" s="302">
        <f t="shared" ref="CR63:CS63" si="193">SUM(CR54:CR62)</f>
        <v>-196</v>
      </c>
      <c r="CS63" s="302">
        <f t="shared" si="193"/>
        <v>-231</v>
      </c>
      <c r="CT63" s="302">
        <f t="shared" ref="CT63:CU63" si="194">SUM(CT54:CT62)</f>
        <v>-193</v>
      </c>
      <c r="CU63" s="302">
        <f t="shared" si="194"/>
        <v>-196</v>
      </c>
      <c r="CV63" s="302">
        <f t="shared" ref="CV63" si="195">SUM(CV54:CV62)</f>
        <v>-172</v>
      </c>
      <c r="CW63" s="302">
        <f t="shared" ref="CW63" si="196">SUM(CW54:CW62)</f>
        <v>-140</v>
      </c>
      <c r="CX63" s="302">
        <f t="shared" ref="CX63" si="197">SUM(CX54:CX62)</f>
        <v>-113</v>
      </c>
      <c r="CY63" s="302">
        <f t="shared" ref="CY63" si="198">SUM(CY54:CY62)</f>
        <v>-65</v>
      </c>
      <c r="CZ63" s="302">
        <f t="shared" ref="CZ63" si="199">SUM(CZ54:CZ62)</f>
        <v>-73</v>
      </c>
      <c r="DA63" s="302">
        <f t="shared" ref="DA63" si="200">SUM(DA54:DA62)</f>
        <v>-75</v>
      </c>
      <c r="DB63" s="338">
        <f t="shared" ref="DB63" si="201">SUM(DB54:DB62)</f>
        <v>-116</v>
      </c>
      <c r="DC63" s="338">
        <f t="shared" ref="DC63" si="202">SUM(DC54:DC62)</f>
        <v>-111</v>
      </c>
      <c r="DD63" s="338">
        <f t="shared" ref="DD63" si="203">SUM(DD54:DD62)</f>
        <v>-87</v>
      </c>
      <c r="DE63" s="338">
        <f t="shared" ref="DE63" si="204">SUM(DE54:DE62)</f>
        <v>-83</v>
      </c>
      <c r="DF63" s="338">
        <f t="shared" ref="DF63" si="205">SUM(DF54:DF62)</f>
        <v>-63</v>
      </c>
      <c r="DG63" s="338">
        <f t="shared" ref="DG63" si="206">SUM(DG54:DG62)</f>
        <v>-32</v>
      </c>
      <c r="DH63" s="338">
        <f t="shared" ref="DH63" si="207">SUM(DH54:DH62)</f>
        <v>-18</v>
      </c>
      <c r="DI63" s="338">
        <f t="shared" ref="DI63" si="208">SUM(DI54:DI62)</f>
        <v>-19</v>
      </c>
      <c r="DJ63" s="338">
        <f t="shared" ref="DJ63" si="209">SUM(DJ54:DJ62)</f>
        <v>-32</v>
      </c>
      <c r="DK63" s="338">
        <f t="shared" ref="DK63:DL63" si="210">SUM(DK54:DK62)</f>
        <v>-47</v>
      </c>
      <c r="DL63" s="338">
        <f t="shared" si="210"/>
        <v>-46</v>
      </c>
      <c r="DM63" s="338">
        <f t="shared" ref="DM63:DN63" si="211">SUM(DM54:DM62)</f>
        <v>-6</v>
      </c>
      <c r="DN63" s="338">
        <f t="shared" si="211"/>
        <v>-1</v>
      </c>
      <c r="DO63" s="338">
        <f t="shared" ref="DO63:DP63" si="212">SUM(DO54:DO62)</f>
        <v>-7</v>
      </c>
      <c r="DP63" s="338">
        <f t="shared" si="212"/>
        <v>-23</v>
      </c>
      <c r="DQ63" s="338">
        <f t="shared" ref="DQ63" si="213">SUM(DQ54:DQ62)</f>
        <v>0</v>
      </c>
      <c r="DR63" s="338">
        <f t="shared" ref="DR63:DS63" si="214">SUM(DR54:DR62)</f>
        <v>-2</v>
      </c>
      <c r="DS63" s="338">
        <f t="shared" si="214"/>
        <v>-31</v>
      </c>
      <c r="DT63" s="338">
        <f t="shared" ref="DT63" si="215">SUM(DT54:DT62)</f>
        <v>4</v>
      </c>
      <c r="DU63" s="338">
        <f t="shared" ref="DU63:DV63" si="216">SUM(DU54:DU62)</f>
        <v>31</v>
      </c>
      <c r="DV63" s="338">
        <f t="shared" si="216"/>
        <v>76</v>
      </c>
      <c r="DW63" s="338">
        <f t="shared" ref="DW63" si="217">SUM(DW54:DW62)</f>
        <v>81</v>
      </c>
      <c r="DX63" s="338">
        <f t="shared" ref="DX63:DY63" si="218">SUM(DX54:DX62)</f>
        <v>101</v>
      </c>
      <c r="DY63" s="338">
        <f t="shared" si="218"/>
        <v>71</v>
      </c>
      <c r="DZ63" s="326"/>
      <c r="EA63" s="68">
        <f>EA54+EA57+EA60+EA61+EA62</f>
        <v>383</v>
      </c>
    </row>
    <row r="64" spans="1:131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89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327"/>
      <c r="EA64" s="92"/>
    </row>
    <row r="65" spans="1:131" s="34" customFormat="1" x14ac:dyDescent="0.25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3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4">
        <v>208754</v>
      </c>
      <c r="BI65" s="432">
        <v>199988</v>
      </c>
      <c r="BJ65" s="432">
        <v>249455</v>
      </c>
      <c r="BK65" s="432">
        <v>321323</v>
      </c>
      <c r="BL65" s="281">
        <v>239354</v>
      </c>
      <c r="BM65" s="281">
        <v>242782</v>
      </c>
      <c r="BN65" s="281">
        <v>199891</v>
      </c>
      <c r="BO65" s="281">
        <v>197155</v>
      </c>
      <c r="BP65" s="281">
        <v>402920</v>
      </c>
      <c r="BQ65" s="281">
        <v>465548</v>
      </c>
      <c r="BR65" s="281">
        <v>238419</v>
      </c>
      <c r="BS65" s="281">
        <v>263130</v>
      </c>
      <c r="BT65" s="281"/>
      <c r="BU65" s="36">
        <f t="shared" ref="BU65:DY65" si="219">O65-C65</f>
        <v>54793.899999999994</v>
      </c>
      <c r="BV65" s="40">
        <f t="shared" si="219"/>
        <v>86383.5</v>
      </c>
      <c r="BW65" s="40">
        <f t="shared" si="219"/>
        <v>74114.62</v>
      </c>
      <c r="BX65" s="40">
        <f t="shared" si="219"/>
        <v>104512.72</v>
      </c>
      <c r="BY65" s="40">
        <f t="shared" si="219"/>
        <v>101898.15</v>
      </c>
      <c r="BZ65" s="40">
        <f t="shared" si="219"/>
        <v>136965.5</v>
      </c>
      <c r="CA65" s="40">
        <f t="shared" si="219"/>
        <v>152659.35</v>
      </c>
      <c r="CB65" s="40">
        <f t="shared" si="219"/>
        <v>109135.48000000001</v>
      </c>
      <c r="CC65" s="40">
        <f t="shared" si="219"/>
        <v>99035.239999999991</v>
      </c>
      <c r="CD65" s="40">
        <f t="shared" si="219"/>
        <v>58691.420000000013</v>
      </c>
      <c r="CE65" s="40">
        <f t="shared" si="219"/>
        <v>37784.339999999997</v>
      </c>
      <c r="CF65" s="40">
        <f t="shared" si="219"/>
        <v>85511.010000000009</v>
      </c>
      <c r="CG65" s="40">
        <f t="shared" si="219"/>
        <v>35910.31</v>
      </c>
      <c r="CH65" s="40">
        <f t="shared" si="219"/>
        <v>-1100</v>
      </c>
      <c r="CI65" s="40">
        <f t="shared" si="219"/>
        <v>-44809</v>
      </c>
      <c r="CJ65" s="40">
        <f t="shared" si="219"/>
        <v>-47171</v>
      </c>
      <c r="CK65" s="40">
        <f t="shared" si="219"/>
        <v>-35724</v>
      </c>
      <c r="CL65" s="40">
        <f t="shared" si="219"/>
        <v>-40127</v>
      </c>
      <c r="CM65" s="258">
        <f t="shared" si="219"/>
        <v>-96301</v>
      </c>
      <c r="CN65" s="258">
        <f t="shared" si="219"/>
        <v>10334</v>
      </c>
      <c r="CO65" s="258">
        <f t="shared" si="219"/>
        <v>-56926</v>
      </c>
      <c r="CP65" s="258">
        <f t="shared" si="219"/>
        <v>-53564</v>
      </c>
      <c r="CQ65" s="294">
        <f t="shared" si="219"/>
        <v>-791</v>
      </c>
      <c r="CR65" s="294">
        <f t="shared" si="219"/>
        <v>-67494</v>
      </c>
      <c r="CS65" s="294">
        <f t="shared" si="219"/>
        <v>-20105</v>
      </c>
      <c r="CT65" s="294">
        <f t="shared" si="219"/>
        <v>-106614</v>
      </c>
      <c r="CU65" s="294">
        <f t="shared" si="219"/>
        <v>-30379</v>
      </c>
      <c r="CV65" s="294">
        <f t="shared" si="219"/>
        <v>-7582</v>
      </c>
      <c r="CW65" s="294">
        <f t="shared" si="219"/>
        <v>-3643</v>
      </c>
      <c r="CX65" s="294">
        <f t="shared" si="219"/>
        <v>-58105</v>
      </c>
      <c r="CY65" s="294">
        <f t="shared" si="219"/>
        <v>-5393</v>
      </c>
      <c r="CZ65" s="294">
        <f t="shared" si="219"/>
        <v>-54763</v>
      </c>
      <c r="DA65" s="294">
        <f t="shared" si="219"/>
        <v>-48346</v>
      </c>
      <c r="DB65" s="294">
        <f t="shared" si="219"/>
        <v>-4990</v>
      </c>
      <c r="DC65" s="294">
        <f t="shared" si="219"/>
        <v>-41345</v>
      </c>
      <c r="DD65" s="294">
        <f t="shared" si="219"/>
        <v>94533</v>
      </c>
      <c r="DE65" s="294">
        <f t="shared" si="219"/>
        <v>4233</v>
      </c>
      <c r="DF65" s="294">
        <f t="shared" si="219"/>
        <v>78324</v>
      </c>
      <c r="DG65" s="294">
        <f t="shared" si="219"/>
        <v>112105</v>
      </c>
      <c r="DH65" s="294">
        <f t="shared" si="219"/>
        <v>7765</v>
      </c>
      <c r="DI65" s="294">
        <f t="shared" si="219"/>
        <v>-48362</v>
      </c>
      <c r="DJ65" s="294">
        <f t="shared" si="219"/>
        <v>96111</v>
      </c>
      <c r="DK65" s="294">
        <f t="shared" si="219"/>
        <v>-46828</v>
      </c>
      <c r="DL65" s="294">
        <f t="shared" si="219"/>
        <v>-43298</v>
      </c>
      <c r="DM65" s="294">
        <f t="shared" si="219"/>
        <v>46450</v>
      </c>
      <c r="DN65" s="294">
        <f t="shared" si="219"/>
        <v>26122</v>
      </c>
      <c r="DO65" s="294">
        <f t="shared" si="219"/>
        <v>-16336</v>
      </c>
      <c r="DP65" s="294">
        <f t="shared" si="219"/>
        <v>-75650</v>
      </c>
      <c r="DQ65" s="294">
        <f t="shared" si="219"/>
        <v>55849</v>
      </c>
      <c r="DR65" s="294">
        <f t="shared" si="219"/>
        <v>-7305</v>
      </c>
      <c r="DS65" s="294">
        <f t="shared" si="219"/>
        <v>-51336</v>
      </c>
      <c r="DT65" s="294">
        <f t="shared" si="219"/>
        <v>21459</v>
      </c>
      <c r="DU65" s="294">
        <f t="shared" si="219"/>
        <v>26489</v>
      </c>
      <c r="DV65" s="294">
        <f t="shared" si="219"/>
        <v>128417</v>
      </c>
      <c r="DW65" s="294">
        <f t="shared" si="219"/>
        <v>240689</v>
      </c>
      <c r="DX65" s="294">
        <f t="shared" si="219"/>
        <v>13560</v>
      </c>
      <c r="DY65" s="294">
        <f t="shared" si="219"/>
        <v>31774</v>
      </c>
      <c r="DZ65" s="327"/>
      <c r="EA65" s="61">
        <f>'MONTHLY SUMMARIES'!F45</f>
        <v>263130</v>
      </c>
    </row>
    <row r="66" spans="1:131" s="34" customFormat="1" x14ac:dyDescent="0.2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</v>
      </c>
      <c r="AA66" s="208">
        <v>46082.3</v>
      </c>
      <c r="AB66" s="208">
        <v>34429.35</v>
      </c>
      <c r="AC66" s="208">
        <v>28130.68</v>
      </c>
      <c r="AD66" s="208">
        <v>24824.17</v>
      </c>
      <c r="AE66" s="208">
        <v>29346.5</v>
      </c>
      <c r="AF66" s="208">
        <v>39168.65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3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4">
        <v>32922</v>
      </c>
      <c r="BI66" s="432">
        <v>46762</v>
      </c>
      <c r="BJ66" s="432">
        <v>55978</v>
      </c>
      <c r="BK66" s="432">
        <v>66774</v>
      </c>
      <c r="BL66" s="281">
        <v>56050</v>
      </c>
      <c r="BM66" s="281">
        <v>56050</v>
      </c>
      <c r="BN66" s="281">
        <v>27190</v>
      </c>
      <c r="BO66" s="281">
        <v>30888</v>
      </c>
      <c r="BP66" s="281">
        <v>67237</v>
      </c>
      <c r="BQ66" s="281">
        <v>81215</v>
      </c>
      <c r="BR66" s="281">
        <v>42166</v>
      </c>
      <c r="BS66" s="281">
        <v>74041</v>
      </c>
      <c r="BT66" s="281"/>
      <c r="BU66" s="36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327"/>
      <c r="EA66" s="61">
        <f>GETPIVOTDATA("VALUE",'CSS ESCO pvt'!$I$3,"DATE_FILE",$EA$8,"COMPANY",$EA$6,"TRIM_CAT","Residential-GRID","TRIM_LINE",$A64)</f>
        <v>74041</v>
      </c>
    </row>
    <row r="67" spans="1:131" s="34" customFormat="1" x14ac:dyDescent="0.2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</v>
      </c>
      <c r="Y67" s="208">
        <v>229798.37</v>
      </c>
      <c r="Z67" s="208">
        <v>262511.74</v>
      </c>
      <c r="AA67" s="208">
        <v>235263.7</v>
      </c>
      <c r="AB67" s="208">
        <v>240519.65</v>
      </c>
      <c r="AC67" s="208">
        <v>184261.32</v>
      </c>
      <c r="AD67" s="208">
        <v>153424.83000000002</v>
      </c>
      <c r="AE67" s="208">
        <v>193324.5</v>
      </c>
      <c r="AF67" s="208">
        <v>197328.35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3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4">
        <v>175832</v>
      </c>
      <c r="BI67" s="432">
        <v>153226</v>
      </c>
      <c r="BJ67" s="432">
        <v>193477</v>
      </c>
      <c r="BK67" s="432">
        <v>254549</v>
      </c>
      <c r="BL67" s="281">
        <v>183304</v>
      </c>
      <c r="BM67" s="281">
        <v>186732</v>
      </c>
      <c r="BN67" s="281">
        <v>172701</v>
      </c>
      <c r="BO67" s="281">
        <v>166267</v>
      </c>
      <c r="BP67" s="281">
        <v>335683</v>
      </c>
      <c r="BQ67" s="281">
        <v>384333</v>
      </c>
      <c r="BR67" s="281">
        <v>196253</v>
      </c>
      <c r="BS67" s="281">
        <v>189089</v>
      </c>
      <c r="BT67" s="281"/>
      <c r="BU67" s="36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327"/>
      <c r="EA67" s="75">
        <f>EA65-EA66</f>
        <v>189089</v>
      </c>
    </row>
    <row r="68" spans="1:131" s="34" customFormat="1" x14ac:dyDescent="0.25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3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4">
        <v>6162</v>
      </c>
      <c r="BI68" s="432">
        <v>11411</v>
      </c>
      <c r="BJ68" s="432">
        <v>12151</v>
      </c>
      <c r="BK68" s="432">
        <v>11055</v>
      </c>
      <c r="BL68" s="281">
        <v>8725</v>
      </c>
      <c r="BM68" s="281">
        <v>12380</v>
      </c>
      <c r="BN68" s="281">
        <v>6267</v>
      </c>
      <c r="BO68" s="281">
        <v>5927</v>
      </c>
      <c r="BP68" s="281">
        <v>6721</v>
      </c>
      <c r="BQ68" s="281">
        <v>8337</v>
      </c>
      <c r="BR68" s="281">
        <v>7197</v>
      </c>
      <c r="BS68" s="281">
        <v>6140</v>
      </c>
      <c r="BT68" s="281"/>
      <c r="BU68" s="36">
        <f t="shared" ref="BU68:DY68" si="220">O68-C68</f>
        <v>708.76000000000022</v>
      </c>
      <c r="BV68" s="40">
        <f t="shared" si="220"/>
        <v>-80.850000000000364</v>
      </c>
      <c r="BW68" s="40">
        <f t="shared" si="220"/>
        <v>271.23999999999978</v>
      </c>
      <c r="BX68" s="40">
        <f t="shared" si="220"/>
        <v>558.15999999999985</v>
      </c>
      <c r="BY68" s="40">
        <f t="shared" si="220"/>
        <v>1224.29</v>
      </c>
      <c r="BZ68" s="40">
        <f t="shared" si="220"/>
        <v>587.68000000000029</v>
      </c>
      <c r="CA68" s="40">
        <f t="shared" si="220"/>
        <v>2149.13</v>
      </c>
      <c r="CB68" s="40">
        <f t="shared" si="220"/>
        <v>128.43000000000029</v>
      </c>
      <c r="CC68" s="40">
        <f t="shared" si="220"/>
        <v>420.1899999999996</v>
      </c>
      <c r="CD68" s="40">
        <f t="shared" si="220"/>
        <v>-430.22999999999956</v>
      </c>
      <c r="CE68" s="40">
        <f t="shared" si="220"/>
        <v>-797.60999999999967</v>
      </c>
      <c r="CF68" s="40">
        <f t="shared" si="220"/>
        <v>6366.54</v>
      </c>
      <c r="CG68" s="40">
        <f t="shared" si="220"/>
        <v>3338.58</v>
      </c>
      <c r="CH68" s="40">
        <f t="shared" si="220"/>
        <v>7535</v>
      </c>
      <c r="CI68" s="40">
        <f t="shared" si="220"/>
        <v>2283</v>
      </c>
      <c r="CJ68" s="40">
        <f t="shared" si="220"/>
        <v>1860</v>
      </c>
      <c r="CK68" s="40">
        <f t="shared" si="220"/>
        <v>1413</v>
      </c>
      <c r="CL68" s="40">
        <f t="shared" si="220"/>
        <v>1066</v>
      </c>
      <c r="CM68" s="258">
        <f t="shared" si="220"/>
        <v>587</v>
      </c>
      <c r="CN68" s="258">
        <f t="shared" si="220"/>
        <v>1254</v>
      </c>
      <c r="CO68" s="258">
        <f t="shared" si="220"/>
        <v>5495</v>
      </c>
      <c r="CP68" s="258">
        <f t="shared" si="220"/>
        <v>-152</v>
      </c>
      <c r="CQ68" s="294">
        <f t="shared" si="220"/>
        <v>3792</v>
      </c>
      <c r="CR68" s="294">
        <f t="shared" si="220"/>
        <v>-4607</v>
      </c>
      <c r="CS68" s="294">
        <f t="shared" si="220"/>
        <v>-653</v>
      </c>
      <c r="CT68" s="294">
        <f t="shared" si="220"/>
        <v>-6708</v>
      </c>
      <c r="CU68" s="294">
        <f t="shared" si="220"/>
        <v>-1588</v>
      </c>
      <c r="CV68" s="294">
        <f t="shared" si="220"/>
        <v>-357</v>
      </c>
      <c r="CW68" s="294">
        <f t="shared" si="220"/>
        <v>-1053</v>
      </c>
      <c r="CX68" s="294">
        <f t="shared" si="220"/>
        <v>-3138</v>
      </c>
      <c r="CY68" s="294">
        <f t="shared" si="220"/>
        <v>-1441</v>
      </c>
      <c r="CZ68" s="294">
        <f t="shared" si="220"/>
        <v>-727</v>
      </c>
      <c r="DA68" s="294">
        <f t="shared" si="220"/>
        <v>-6398</v>
      </c>
      <c r="DB68" s="294">
        <f t="shared" si="220"/>
        <v>1695</v>
      </c>
      <c r="DC68" s="294">
        <f t="shared" si="220"/>
        <v>-1303</v>
      </c>
      <c r="DD68" s="294">
        <f t="shared" si="220"/>
        <v>6678</v>
      </c>
      <c r="DE68" s="294">
        <f t="shared" si="220"/>
        <v>559</v>
      </c>
      <c r="DF68" s="294">
        <f t="shared" si="220"/>
        <v>1093</v>
      </c>
      <c r="DG68" s="294">
        <f t="shared" si="220"/>
        <v>1687</v>
      </c>
      <c r="DH68" s="294">
        <f t="shared" si="220"/>
        <v>-1534</v>
      </c>
      <c r="DI68" s="294">
        <f t="shared" si="220"/>
        <v>-1454</v>
      </c>
      <c r="DJ68" s="294">
        <f t="shared" si="220"/>
        <v>1252</v>
      </c>
      <c r="DK68" s="294">
        <f t="shared" si="220"/>
        <v>302</v>
      </c>
      <c r="DL68" s="294">
        <f t="shared" si="220"/>
        <v>1713</v>
      </c>
      <c r="DM68" s="294">
        <f t="shared" si="220"/>
        <v>2248</v>
      </c>
      <c r="DN68" s="294">
        <f t="shared" si="220"/>
        <v>188</v>
      </c>
      <c r="DO68" s="294">
        <f t="shared" si="220"/>
        <v>3985</v>
      </c>
      <c r="DP68" s="294">
        <f t="shared" si="220"/>
        <v>-2071</v>
      </c>
      <c r="DQ68" s="294">
        <f t="shared" si="220"/>
        <v>847</v>
      </c>
      <c r="DR68" s="294">
        <f t="shared" si="220"/>
        <v>773</v>
      </c>
      <c r="DS68" s="294">
        <f t="shared" si="220"/>
        <v>3156</v>
      </c>
      <c r="DT68" s="294">
        <f t="shared" si="220"/>
        <v>710</v>
      </c>
      <c r="DU68" s="294">
        <f t="shared" si="220"/>
        <v>1801</v>
      </c>
      <c r="DV68" s="294">
        <f t="shared" si="220"/>
        <v>1869</v>
      </c>
      <c r="DW68" s="294">
        <f t="shared" si="220"/>
        <v>1724</v>
      </c>
      <c r="DX68" s="294">
        <f t="shared" si="220"/>
        <v>584</v>
      </c>
      <c r="DY68" s="294">
        <f t="shared" si="220"/>
        <v>-48</v>
      </c>
      <c r="DZ68" s="327"/>
      <c r="EA68" s="61">
        <f>'MONTHLY SUMMARIES'!F46</f>
        <v>6140</v>
      </c>
    </row>
    <row r="69" spans="1:131" s="34" customFormat="1" x14ac:dyDescent="0.2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2305.12</v>
      </c>
      <c r="AA69" s="208">
        <v>776.59</v>
      </c>
      <c r="AB69" s="208">
        <v>2443.89</v>
      </c>
      <c r="AC69" s="208">
        <v>901.91</v>
      </c>
      <c r="AD69" s="208">
        <v>832.25</v>
      </c>
      <c r="AE69" s="208">
        <v>607.4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3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4">
        <v>2202</v>
      </c>
      <c r="BI69" s="432">
        <v>3084</v>
      </c>
      <c r="BJ69" s="432">
        <v>3320</v>
      </c>
      <c r="BK69" s="432">
        <v>3672</v>
      </c>
      <c r="BL69" s="281">
        <v>3034</v>
      </c>
      <c r="BM69" s="281">
        <v>3034</v>
      </c>
      <c r="BN69" s="281">
        <v>1121</v>
      </c>
      <c r="BO69" s="281">
        <v>1013</v>
      </c>
      <c r="BP69" s="281">
        <v>906</v>
      </c>
      <c r="BQ69" s="281">
        <v>1435</v>
      </c>
      <c r="BR69" s="281">
        <v>1209</v>
      </c>
      <c r="BS69" s="281">
        <v>858</v>
      </c>
      <c r="BT69" s="281"/>
      <c r="BU69" s="36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327"/>
      <c r="EA69" s="61">
        <f>GETPIVOTDATA("VALUE",'CSS ESCO pvt'!$I$3,"DATE_FILE",$EA$8,"COMPANY",$EA$6,"TRIM_CAT","Low Income Residential-GRID","TRIM_LINE",$A64)</f>
        <v>858</v>
      </c>
    </row>
    <row r="70" spans="1:131" s="34" customFormat="1" x14ac:dyDescent="0.2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4452.37</v>
      </c>
      <c r="X70" s="38">
        <v>4027.42</v>
      </c>
      <c r="Y70" s="208">
        <v>4205.1499999999996</v>
      </c>
      <c r="Z70" s="208">
        <v>9845.880000000001</v>
      </c>
      <c r="AA70" s="208">
        <v>9525.41</v>
      </c>
      <c r="AB70" s="208">
        <v>11123.11</v>
      </c>
      <c r="AC70" s="208">
        <v>8223.09</v>
      </c>
      <c r="AD70" s="208">
        <v>6615.75</v>
      </c>
      <c r="AE70" s="208">
        <v>6025.6</v>
      </c>
      <c r="AF70" s="208">
        <v>6208.83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3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4">
        <v>3960</v>
      </c>
      <c r="BI70" s="432">
        <v>8327</v>
      </c>
      <c r="BJ70" s="432">
        <v>8831</v>
      </c>
      <c r="BK70" s="432">
        <v>7383</v>
      </c>
      <c r="BL70" s="281">
        <v>5691</v>
      </c>
      <c r="BM70" s="281">
        <v>9346</v>
      </c>
      <c r="BN70" s="281">
        <v>5146</v>
      </c>
      <c r="BO70" s="281">
        <v>4914</v>
      </c>
      <c r="BP70" s="281">
        <v>5815</v>
      </c>
      <c r="BQ70" s="281">
        <v>6902</v>
      </c>
      <c r="BR70" s="281">
        <v>5988</v>
      </c>
      <c r="BS70" s="281">
        <v>5282</v>
      </c>
      <c r="BT70" s="281"/>
      <c r="BU70" s="36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327"/>
      <c r="EA70" s="75">
        <f>EA68-EA69</f>
        <v>5282</v>
      </c>
    </row>
    <row r="71" spans="1:131" s="34" customFormat="1" x14ac:dyDescent="0.25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3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4">
        <v>41239</v>
      </c>
      <c r="BI71" s="432">
        <v>34598</v>
      </c>
      <c r="BJ71" s="432">
        <v>33867</v>
      </c>
      <c r="BK71" s="432">
        <v>96185</v>
      </c>
      <c r="BL71" s="281">
        <v>42048</v>
      </c>
      <c r="BM71" s="281">
        <v>39984</v>
      </c>
      <c r="BN71" s="281">
        <v>36089</v>
      </c>
      <c r="BO71" s="281">
        <v>24354</v>
      </c>
      <c r="BP71" s="281">
        <v>85340</v>
      </c>
      <c r="BQ71" s="281">
        <v>80044</v>
      </c>
      <c r="BR71" s="281">
        <v>36686</v>
      </c>
      <c r="BS71" s="281">
        <v>106428</v>
      </c>
      <c r="BT71" s="281"/>
      <c r="BU71" s="36">
        <f t="shared" ref="BU71:CD73" si="221">O71-C71</f>
        <v>272.36000000000058</v>
      </c>
      <c r="BV71" s="40">
        <f t="shared" si="221"/>
        <v>54978.36</v>
      </c>
      <c r="BW71" s="40">
        <f t="shared" si="221"/>
        <v>33525.19</v>
      </c>
      <c r="BX71" s="40">
        <f t="shared" si="221"/>
        <v>7148.09</v>
      </c>
      <c r="BY71" s="40">
        <f t="shared" si="221"/>
        <v>48953.94</v>
      </c>
      <c r="BZ71" s="40">
        <f t="shared" si="221"/>
        <v>11851.13</v>
      </c>
      <c r="CA71" s="40">
        <f t="shared" si="221"/>
        <v>-5669.9199999999983</v>
      </c>
      <c r="CB71" s="40">
        <f t="shared" si="221"/>
        <v>21802.79</v>
      </c>
      <c r="CC71" s="40">
        <f t="shared" si="221"/>
        <v>3189.4400000000023</v>
      </c>
      <c r="CD71" s="40">
        <f t="shared" si="221"/>
        <v>2110.3300000000017</v>
      </c>
      <c r="CE71" s="40">
        <f t="shared" ref="CE71:CN73" si="222">Y71-M71</f>
        <v>-11273.61</v>
      </c>
      <c r="CF71" s="40">
        <f t="shared" si="222"/>
        <v>3919.0500000000029</v>
      </c>
      <c r="CG71" s="40">
        <f t="shared" si="222"/>
        <v>-13559.82</v>
      </c>
      <c r="CH71" s="40">
        <f t="shared" si="222"/>
        <v>-48351</v>
      </c>
      <c r="CI71" s="40">
        <f t="shared" si="222"/>
        <v>-40024</v>
      </c>
      <c r="CJ71" s="40">
        <f t="shared" si="222"/>
        <v>2777</v>
      </c>
      <c r="CK71" s="40">
        <f t="shared" si="222"/>
        <v>-34644</v>
      </c>
      <c r="CL71" s="40">
        <f t="shared" si="222"/>
        <v>6565</v>
      </c>
      <c r="CM71" s="258">
        <f t="shared" si="222"/>
        <v>3707</v>
      </c>
      <c r="CN71" s="258">
        <f t="shared" si="222"/>
        <v>40179</v>
      </c>
      <c r="CO71" s="258">
        <f t="shared" ref="CO71:CX73" si="223">AI71-W71</f>
        <v>1976</v>
      </c>
      <c r="CP71" s="258">
        <f t="shared" si="223"/>
        <v>-3460</v>
      </c>
      <c r="CQ71" s="294">
        <f t="shared" si="223"/>
        <v>46044</v>
      </c>
      <c r="CR71" s="294">
        <f t="shared" si="223"/>
        <v>-2523</v>
      </c>
      <c r="CS71" s="294">
        <f t="shared" si="223"/>
        <v>28486</v>
      </c>
      <c r="CT71" s="294">
        <f t="shared" si="223"/>
        <v>-18672</v>
      </c>
      <c r="CU71" s="294">
        <f t="shared" si="223"/>
        <v>11305</v>
      </c>
      <c r="CV71" s="294">
        <f t="shared" si="223"/>
        <v>8802</v>
      </c>
      <c r="CW71" s="294">
        <f t="shared" si="223"/>
        <v>42294</v>
      </c>
      <c r="CX71" s="294">
        <f t="shared" si="223"/>
        <v>-12215</v>
      </c>
      <c r="CY71" s="294">
        <f t="shared" ref="CY71:DH73" si="224">AS71-AG71</f>
        <v>11418</v>
      </c>
      <c r="CZ71" s="294">
        <f t="shared" si="224"/>
        <v>-52821</v>
      </c>
      <c r="DA71" s="294">
        <f t="shared" si="224"/>
        <v>-14550</v>
      </c>
      <c r="DB71" s="294">
        <f t="shared" si="224"/>
        <v>7131</v>
      </c>
      <c r="DC71" s="294">
        <f t="shared" si="224"/>
        <v>-25522</v>
      </c>
      <c r="DD71" s="294">
        <f t="shared" si="224"/>
        <v>9550</v>
      </c>
      <c r="DE71" s="294">
        <f t="shared" si="224"/>
        <v>-26560</v>
      </c>
      <c r="DF71" s="294">
        <f t="shared" si="224"/>
        <v>19323</v>
      </c>
      <c r="DG71" s="294">
        <f t="shared" si="224"/>
        <v>-332</v>
      </c>
      <c r="DH71" s="294">
        <f t="shared" si="224"/>
        <v>-22178</v>
      </c>
      <c r="DI71" s="294">
        <f t="shared" ref="DI71:DY73" si="225">BC71-AQ71</f>
        <v>-61823</v>
      </c>
      <c r="DJ71" s="294">
        <f t="shared" si="225"/>
        <v>10572</v>
      </c>
      <c r="DK71" s="294">
        <f t="shared" si="225"/>
        <v>5057</v>
      </c>
      <c r="DL71" s="294">
        <f t="shared" si="225"/>
        <v>-96</v>
      </c>
      <c r="DM71" s="294">
        <f t="shared" si="225"/>
        <v>-17341</v>
      </c>
      <c r="DN71" s="294">
        <f t="shared" si="225"/>
        <v>-11114</v>
      </c>
      <c r="DO71" s="294">
        <f t="shared" si="225"/>
        <v>-22651</v>
      </c>
      <c r="DP71" s="294">
        <f t="shared" si="225"/>
        <v>-32781</v>
      </c>
      <c r="DQ71" s="294">
        <f t="shared" si="225"/>
        <v>69277</v>
      </c>
      <c r="DR71" s="294">
        <f t="shared" si="225"/>
        <v>1729</v>
      </c>
      <c r="DS71" s="294">
        <f t="shared" si="225"/>
        <v>5967</v>
      </c>
      <c r="DT71" s="294">
        <f t="shared" si="225"/>
        <v>16229</v>
      </c>
      <c r="DU71" s="294">
        <f t="shared" si="225"/>
        <v>8341</v>
      </c>
      <c r="DV71" s="294">
        <f t="shared" si="225"/>
        <v>55947</v>
      </c>
      <c r="DW71" s="294">
        <f t="shared" si="225"/>
        <v>27410</v>
      </c>
      <c r="DX71" s="294">
        <f t="shared" si="225"/>
        <v>-15948</v>
      </c>
      <c r="DY71" s="294">
        <f t="shared" si="225"/>
        <v>60199</v>
      </c>
      <c r="DZ71" s="327"/>
      <c r="EA71" s="61">
        <f>'MONTHLY SUMMARIES'!F47</f>
        <v>106428</v>
      </c>
    </row>
    <row r="72" spans="1:131" s="34" customFormat="1" x14ac:dyDescent="0.25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3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4">
        <v>75107</v>
      </c>
      <c r="BI72" s="432">
        <v>41580</v>
      </c>
      <c r="BJ72" s="432">
        <v>55933</v>
      </c>
      <c r="BK72" s="432">
        <v>81616</v>
      </c>
      <c r="BL72" s="281">
        <v>22993</v>
      </c>
      <c r="BM72" s="281">
        <v>34969</v>
      </c>
      <c r="BN72" s="281">
        <v>21658</v>
      </c>
      <c r="BO72" s="281">
        <v>30149</v>
      </c>
      <c r="BP72" s="281">
        <v>113646</v>
      </c>
      <c r="BQ72" s="281">
        <v>67816</v>
      </c>
      <c r="BR72" s="281">
        <v>31298</v>
      </c>
      <c r="BS72" s="281">
        <v>105132</v>
      </c>
      <c r="BT72" s="281"/>
      <c r="BU72" s="36">
        <f t="shared" si="221"/>
        <v>-3998.1900000000023</v>
      </c>
      <c r="BV72" s="40">
        <f t="shared" si="221"/>
        <v>49357.42</v>
      </c>
      <c r="BW72" s="40">
        <f t="shared" si="221"/>
        <v>29420.809999999998</v>
      </c>
      <c r="BX72" s="40">
        <f t="shared" si="221"/>
        <v>-14343.84</v>
      </c>
      <c r="BY72" s="40">
        <f t="shared" si="221"/>
        <v>42294.479999999996</v>
      </c>
      <c r="BZ72" s="40">
        <f t="shared" si="221"/>
        <v>15474.08</v>
      </c>
      <c r="CA72" s="40">
        <f t="shared" si="221"/>
        <v>4801.9000000000015</v>
      </c>
      <c r="CB72" s="40">
        <f t="shared" si="221"/>
        <v>60365.009999999995</v>
      </c>
      <c r="CC72" s="40">
        <f t="shared" si="221"/>
        <v>11355.289999999994</v>
      </c>
      <c r="CD72" s="40">
        <f t="shared" si="221"/>
        <v>21663.559999999998</v>
      </c>
      <c r="CE72" s="40">
        <f t="shared" si="222"/>
        <v>-5446.9199999999983</v>
      </c>
      <c r="CF72" s="40">
        <f t="shared" si="222"/>
        <v>-26524.82</v>
      </c>
      <c r="CG72" s="40">
        <f t="shared" si="222"/>
        <v>-13924.759999999998</v>
      </c>
      <c r="CH72" s="40">
        <f t="shared" si="222"/>
        <v>-36706</v>
      </c>
      <c r="CI72" s="40">
        <f t="shared" si="222"/>
        <v>-32697</v>
      </c>
      <c r="CJ72" s="40">
        <f t="shared" si="222"/>
        <v>37005</v>
      </c>
      <c r="CK72" s="40">
        <f t="shared" si="222"/>
        <v>-2772</v>
      </c>
      <c r="CL72" s="40">
        <f t="shared" si="222"/>
        <v>-589</v>
      </c>
      <c r="CM72" s="258">
        <f t="shared" si="222"/>
        <v>-656</v>
      </c>
      <c r="CN72" s="258">
        <f t="shared" si="222"/>
        <v>59895</v>
      </c>
      <c r="CO72" s="258">
        <f t="shared" si="223"/>
        <v>-49462</v>
      </c>
      <c r="CP72" s="258">
        <f t="shared" si="223"/>
        <v>-40125</v>
      </c>
      <c r="CQ72" s="294">
        <f t="shared" si="223"/>
        <v>29871</v>
      </c>
      <c r="CR72" s="294">
        <f t="shared" si="223"/>
        <v>-3357</v>
      </c>
      <c r="CS72" s="294">
        <f t="shared" si="223"/>
        <v>6599</v>
      </c>
      <c r="CT72" s="294">
        <f t="shared" si="223"/>
        <v>-26903</v>
      </c>
      <c r="CU72" s="294">
        <f t="shared" si="223"/>
        <v>1490</v>
      </c>
      <c r="CV72" s="294">
        <f t="shared" si="223"/>
        <v>-35575</v>
      </c>
      <c r="CW72" s="294">
        <f t="shared" si="223"/>
        <v>13649</v>
      </c>
      <c r="CX72" s="294">
        <f t="shared" si="223"/>
        <v>-16170</v>
      </c>
      <c r="CY72" s="294">
        <f t="shared" si="224"/>
        <v>8108</v>
      </c>
      <c r="CZ72" s="294">
        <f t="shared" si="224"/>
        <v>-47445</v>
      </c>
      <c r="DA72" s="294">
        <f t="shared" si="224"/>
        <v>60969</v>
      </c>
      <c r="DB72" s="294">
        <f t="shared" si="224"/>
        <v>42565</v>
      </c>
      <c r="DC72" s="294">
        <f t="shared" si="224"/>
        <v>-35354</v>
      </c>
      <c r="DD72" s="294">
        <f t="shared" si="224"/>
        <v>44599</v>
      </c>
      <c r="DE72" s="294">
        <f t="shared" si="224"/>
        <v>-9447</v>
      </c>
      <c r="DF72" s="294">
        <f t="shared" si="224"/>
        <v>31850</v>
      </c>
      <c r="DG72" s="294">
        <f t="shared" si="224"/>
        <v>7773</v>
      </c>
      <c r="DH72" s="294">
        <f t="shared" si="224"/>
        <v>-4355</v>
      </c>
      <c r="DI72" s="294">
        <f t="shared" si="225"/>
        <v>-65628</v>
      </c>
      <c r="DJ72" s="294">
        <f t="shared" si="225"/>
        <v>9831</v>
      </c>
      <c r="DK72" s="294">
        <f t="shared" si="225"/>
        <v>2863</v>
      </c>
      <c r="DL72" s="294">
        <f t="shared" si="225"/>
        <v>-57164</v>
      </c>
      <c r="DM72" s="294">
        <f t="shared" si="225"/>
        <v>-61258</v>
      </c>
      <c r="DN72" s="294">
        <f t="shared" si="225"/>
        <v>-3672</v>
      </c>
      <c r="DO72" s="294">
        <f t="shared" si="225"/>
        <v>2532</v>
      </c>
      <c r="DP72" s="294">
        <f t="shared" si="225"/>
        <v>3225</v>
      </c>
      <c r="DQ72" s="294">
        <f t="shared" si="225"/>
        <v>78014</v>
      </c>
      <c r="DR72" s="294">
        <f t="shared" si="225"/>
        <v>-17868</v>
      </c>
      <c r="DS72" s="294">
        <f t="shared" si="225"/>
        <v>17420</v>
      </c>
      <c r="DT72" s="294">
        <f t="shared" si="225"/>
        <v>14999</v>
      </c>
      <c r="DU72" s="294">
        <f t="shared" si="225"/>
        <v>20734</v>
      </c>
      <c r="DV72" s="294">
        <f t="shared" si="225"/>
        <v>89875</v>
      </c>
      <c r="DW72" s="294">
        <f t="shared" si="225"/>
        <v>35679</v>
      </c>
      <c r="DX72" s="294">
        <f t="shared" si="225"/>
        <v>-839</v>
      </c>
      <c r="DY72" s="294">
        <f t="shared" si="225"/>
        <v>73628</v>
      </c>
      <c r="DZ72" s="327"/>
      <c r="EA72" s="61">
        <f>'MONTHLY SUMMARIES'!F48</f>
        <v>105132</v>
      </c>
    </row>
    <row r="73" spans="1:131" s="34" customFormat="1" x14ac:dyDescent="0.25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3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4">
        <v>15283</v>
      </c>
      <c r="BI73" s="432">
        <v>15316</v>
      </c>
      <c r="BJ73" s="432">
        <v>52753</v>
      </c>
      <c r="BK73" s="432">
        <v>13621</v>
      </c>
      <c r="BL73" s="281">
        <v>12351</v>
      </c>
      <c r="BM73" s="281">
        <v>37474</v>
      </c>
      <c r="BN73" s="281">
        <v>3510</v>
      </c>
      <c r="BO73" s="281">
        <v>7534</v>
      </c>
      <c r="BP73" s="281">
        <v>104080</v>
      </c>
      <c r="BQ73" s="281">
        <v>46565</v>
      </c>
      <c r="BR73" s="281">
        <v>12044</v>
      </c>
      <c r="BS73" s="281">
        <v>41819</v>
      </c>
      <c r="BT73" s="281"/>
      <c r="BU73" s="36">
        <f t="shared" si="221"/>
        <v>44783.35</v>
      </c>
      <c r="BV73" s="40">
        <f t="shared" si="221"/>
        <v>13367.72</v>
      </c>
      <c r="BW73" s="40">
        <f t="shared" si="221"/>
        <v>15739</v>
      </c>
      <c r="BX73" s="40">
        <f t="shared" si="221"/>
        <v>78331.509999999995</v>
      </c>
      <c r="BY73" s="40">
        <f t="shared" si="221"/>
        <v>653.88000000000102</v>
      </c>
      <c r="BZ73" s="40">
        <f t="shared" si="221"/>
        <v>5735.18</v>
      </c>
      <c r="CA73" s="40">
        <f t="shared" si="221"/>
        <v>13642.49</v>
      </c>
      <c r="CB73" s="40">
        <f t="shared" si="221"/>
        <v>33608.65</v>
      </c>
      <c r="CC73" s="40">
        <f t="shared" si="221"/>
        <v>10086.950000000001</v>
      </c>
      <c r="CD73" s="40">
        <f t="shared" si="221"/>
        <v>40082.28</v>
      </c>
      <c r="CE73" s="40">
        <f t="shared" si="222"/>
        <v>29.46</v>
      </c>
      <c r="CF73" s="40">
        <f t="shared" si="222"/>
        <v>22604.95</v>
      </c>
      <c r="CG73" s="40">
        <f t="shared" si="222"/>
        <v>-33441.14</v>
      </c>
      <c r="CH73" s="40">
        <f t="shared" si="222"/>
        <v>-10117</v>
      </c>
      <c r="CI73" s="40">
        <f t="shared" si="222"/>
        <v>1130</v>
      </c>
      <c r="CJ73" s="40">
        <f t="shared" si="222"/>
        <v>-78928</v>
      </c>
      <c r="CK73" s="40">
        <f t="shared" si="222"/>
        <v>-6441</v>
      </c>
      <c r="CL73" s="40">
        <f t="shared" si="222"/>
        <v>-6159</v>
      </c>
      <c r="CM73" s="258">
        <f t="shared" si="222"/>
        <v>16859</v>
      </c>
      <c r="CN73" s="258">
        <f t="shared" si="222"/>
        <v>10625</v>
      </c>
      <c r="CO73" s="258">
        <f t="shared" si="223"/>
        <v>41200</v>
      </c>
      <c r="CP73" s="258">
        <f t="shared" si="223"/>
        <v>-48339</v>
      </c>
      <c r="CQ73" s="294">
        <f t="shared" si="223"/>
        <v>76292</v>
      </c>
      <c r="CR73" s="294">
        <f t="shared" si="223"/>
        <v>17462</v>
      </c>
      <c r="CS73" s="294">
        <f t="shared" si="223"/>
        <v>999</v>
      </c>
      <c r="CT73" s="294">
        <f t="shared" si="223"/>
        <v>119953</v>
      </c>
      <c r="CU73" s="294">
        <f t="shared" si="223"/>
        <v>31718</v>
      </c>
      <c r="CV73" s="294">
        <f t="shared" si="223"/>
        <v>30086</v>
      </c>
      <c r="CW73" s="294">
        <f t="shared" si="223"/>
        <v>243</v>
      </c>
      <c r="CX73" s="294">
        <f t="shared" si="223"/>
        <v>-24515</v>
      </c>
      <c r="CY73" s="294">
        <f t="shared" si="224"/>
        <v>58526</v>
      </c>
      <c r="CZ73" s="294">
        <f t="shared" si="224"/>
        <v>-3587</v>
      </c>
      <c r="DA73" s="294">
        <f t="shared" si="224"/>
        <v>-36740</v>
      </c>
      <c r="DB73" s="294">
        <f t="shared" si="224"/>
        <v>2284</v>
      </c>
      <c r="DC73" s="294">
        <f t="shared" si="224"/>
        <v>-62481</v>
      </c>
      <c r="DD73" s="294">
        <f t="shared" si="224"/>
        <v>-24805</v>
      </c>
      <c r="DE73" s="294">
        <f t="shared" si="224"/>
        <v>-2846</v>
      </c>
      <c r="DF73" s="294">
        <f t="shared" si="224"/>
        <v>-101865</v>
      </c>
      <c r="DG73" s="294">
        <f t="shared" si="224"/>
        <v>-7574</v>
      </c>
      <c r="DH73" s="294">
        <f t="shared" si="224"/>
        <v>25819</v>
      </c>
      <c r="DI73" s="294">
        <f t="shared" si="225"/>
        <v>-6964</v>
      </c>
      <c r="DJ73" s="294">
        <f t="shared" si="225"/>
        <v>25427</v>
      </c>
      <c r="DK73" s="294">
        <f t="shared" si="225"/>
        <v>-68654</v>
      </c>
      <c r="DL73" s="294">
        <f t="shared" si="225"/>
        <v>-20099</v>
      </c>
      <c r="DM73" s="294">
        <f t="shared" si="225"/>
        <v>-465</v>
      </c>
      <c r="DN73" s="294">
        <f t="shared" si="225"/>
        <v>-1459</v>
      </c>
      <c r="DO73" s="294">
        <f t="shared" si="225"/>
        <v>1475</v>
      </c>
      <c r="DP73" s="294">
        <f t="shared" si="225"/>
        <v>22700</v>
      </c>
      <c r="DQ73" s="294">
        <f t="shared" si="225"/>
        <v>4125</v>
      </c>
      <c r="DR73" s="294">
        <f t="shared" si="225"/>
        <v>-9336</v>
      </c>
      <c r="DS73" s="294">
        <f t="shared" si="225"/>
        <v>-3539</v>
      </c>
      <c r="DT73" s="294">
        <f t="shared" si="225"/>
        <v>-68345</v>
      </c>
      <c r="DU73" s="294">
        <f t="shared" si="225"/>
        <v>-4820</v>
      </c>
      <c r="DV73" s="294">
        <f t="shared" si="225"/>
        <v>72251</v>
      </c>
      <c r="DW73" s="294">
        <f t="shared" si="225"/>
        <v>25916</v>
      </c>
      <c r="DX73" s="294">
        <f t="shared" si="225"/>
        <v>-8605</v>
      </c>
      <c r="DY73" s="294">
        <f t="shared" si="225"/>
        <v>27631</v>
      </c>
      <c r="DZ73" s="327"/>
      <c r="EA73" s="61">
        <f>'MONTHLY SUMMARIES'!F49</f>
        <v>41819</v>
      </c>
    </row>
    <row r="74" spans="1:131" s="127" customFormat="1" x14ac:dyDescent="0.25">
      <c r="A74" s="144"/>
      <c r="B74" s="35" t="s">
        <v>148</v>
      </c>
      <c r="C74" s="137">
        <f t="shared" ref="C74:Q74" si="226">SUM(C65:C73)</f>
        <v>259539.65000000002</v>
      </c>
      <c r="D74" s="138">
        <f t="shared" si="226"/>
        <v>252429.85</v>
      </c>
      <c r="E74" s="138">
        <f t="shared" si="226"/>
        <v>230762.14</v>
      </c>
      <c r="F74" s="138">
        <f t="shared" si="226"/>
        <v>189722.36</v>
      </c>
      <c r="G74" s="138">
        <f t="shared" si="226"/>
        <v>228458.25999999998</v>
      </c>
      <c r="H74" s="138">
        <f t="shared" si="226"/>
        <v>203928.43000000002</v>
      </c>
      <c r="I74" s="138">
        <f t="shared" si="226"/>
        <v>281155.05</v>
      </c>
      <c r="J74" s="138">
        <f t="shared" si="226"/>
        <v>267851.63999999996</v>
      </c>
      <c r="K74" s="138">
        <f t="shared" si="226"/>
        <v>338525.89</v>
      </c>
      <c r="L74" s="139">
        <f t="shared" si="226"/>
        <v>311317.64</v>
      </c>
      <c r="M74" s="138">
        <f t="shared" si="226"/>
        <v>324389.33999999997</v>
      </c>
      <c r="N74" s="138">
        <f t="shared" si="226"/>
        <v>326823.26999999996</v>
      </c>
      <c r="O74" s="138">
        <f t="shared" si="226"/>
        <v>356099.83</v>
      </c>
      <c r="P74" s="138">
        <f t="shared" si="226"/>
        <v>456436</v>
      </c>
      <c r="Q74" s="138">
        <f t="shared" si="226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4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5">
        <v>346545</v>
      </c>
      <c r="BI74" s="433">
        <v>302893</v>
      </c>
      <c r="BJ74" s="433">
        <v>404159</v>
      </c>
      <c r="BK74" s="433">
        <v>523800</v>
      </c>
      <c r="BL74" s="282">
        <v>325471</v>
      </c>
      <c r="BM74" s="282">
        <v>367589</v>
      </c>
      <c r="BN74" s="282">
        <v>267415</v>
      </c>
      <c r="BO74" s="282">
        <v>265119</v>
      </c>
      <c r="BP74" s="282">
        <v>712707</v>
      </c>
      <c r="BQ74" s="282">
        <v>668310</v>
      </c>
      <c r="BR74" s="282">
        <v>325644</v>
      </c>
      <c r="BS74" s="282">
        <v>522649</v>
      </c>
      <c r="BT74" s="282"/>
      <c r="BU74" s="137">
        <f>SUM(BU65:BU73)</f>
        <v>96560.18</v>
      </c>
      <c r="BV74" s="140">
        <f t="shared" ref="BV74:BX74" si="227">SUM(BV65:BV73)</f>
        <v>204006.15</v>
      </c>
      <c r="BW74" s="140">
        <f t="shared" si="227"/>
        <v>153070.85999999999</v>
      </c>
      <c r="BX74" s="140">
        <f t="shared" si="227"/>
        <v>176206.64</v>
      </c>
      <c r="BY74" s="140">
        <f t="shared" ref="BY74:BZ74" si="228">SUM(BY65:BY73)</f>
        <v>195024.74</v>
      </c>
      <c r="BZ74" s="140">
        <f t="shared" si="228"/>
        <v>170613.56999999998</v>
      </c>
      <c r="CA74" s="140">
        <f t="shared" ref="CA74:CB74" si="229">SUM(CA65:CA73)</f>
        <v>167582.94999999998</v>
      </c>
      <c r="CB74" s="140">
        <f t="shared" si="229"/>
        <v>225040.36000000002</v>
      </c>
      <c r="CC74" s="140">
        <f t="shared" ref="CC74:CD74" si="230">SUM(CC65:CC73)</f>
        <v>124087.10999999999</v>
      </c>
      <c r="CD74" s="140">
        <f t="shared" si="230"/>
        <v>122117.36000000002</v>
      </c>
      <c r="CE74" s="140">
        <f t="shared" ref="CE74:CF74" si="231">SUM(CE65:CE73)</f>
        <v>20295.659999999996</v>
      </c>
      <c r="CF74" s="140">
        <f t="shared" si="231"/>
        <v>91876.73</v>
      </c>
      <c r="CG74" s="140">
        <f t="shared" ref="CG74:CH74" si="232">SUM(CG65:CG73)</f>
        <v>-21676.829999999998</v>
      </c>
      <c r="CH74" s="140">
        <f t="shared" si="232"/>
        <v>-88739</v>
      </c>
      <c r="CI74" s="140">
        <f t="shared" ref="CI74:CJ74" si="233">SUM(CI65:CI73)</f>
        <v>-114117</v>
      </c>
      <c r="CJ74" s="140">
        <f t="shared" si="233"/>
        <v>-84457</v>
      </c>
      <c r="CK74" s="140">
        <f t="shared" ref="CK74:CL74" si="234">SUM(CK65:CK73)</f>
        <v>-78168</v>
      </c>
      <c r="CL74" s="140">
        <f t="shared" si="234"/>
        <v>-39244</v>
      </c>
      <c r="CM74" s="259">
        <f t="shared" ref="CM74:CN74" si="235">SUM(CM65:CM73)</f>
        <v>-75804</v>
      </c>
      <c r="CN74" s="259">
        <f t="shared" si="235"/>
        <v>122287</v>
      </c>
      <c r="CO74" s="259">
        <f t="shared" ref="CO74:CQ74" si="236">SUM(CO65:CO73)</f>
        <v>-57717</v>
      </c>
      <c r="CP74" s="259">
        <f t="shared" si="236"/>
        <v>-145640</v>
      </c>
      <c r="CQ74" s="295">
        <f t="shared" si="236"/>
        <v>155208</v>
      </c>
      <c r="CR74" s="295">
        <f t="shared" ref="CR74:CS74" si="237">SUM(CR65:CR73)</f>
        <v>-60519</v>
      </c>
      <c r="CS74" s="295">
        <f t="shared" si="237"/>
        <v>15326</v>
      </c>
      <c r="CT74" s="295">
        <f t="shared" ref="CT74:CU74" si="238">SUM(CT65:CT73)</f>
        <v>-38944</v>
      </c>
      <c r="CU74" s="295">
        <f t="shared" si="238"/>
        <v>12546</v>
      </c>
      <c r="CV74" s="295">
        <f t="shared" ref="CV74" si="239">SUM(CV65:CV73)</f>
        <v>-4626</v>
      </c>
      <c r="CW74" s="295">
        <f t="shared" ref="CW74" si="240">SUM(CW65:CW73)</f>
        <v>51490</v>
      </c>
      <c r="CX74" s="295">
        <f t="shared" ref="CX74" si="241">SUM(CX65:CX73)</f>
        <v>-114143</v>
      </c>
      <c r="CY74" s="295">
        <f t="shared" ref="CY74" si="242">SUM(CY65:CY73)</f>
        <v>71218</v>
      </c>
      <c r="CZ74" s="295">
        <f t="shared" ref="CZ74" si="243">SUM(CZ65:CZ73)</f>
        <v>-159343</v>
      </c>
      <c r="DA74" s="295">
        <f t="shared" ref="DA74" si="244">SUM(DA65:DA73)</f>
        <v>-45065</v>
      </c>
      <c r="DB74" s="295">
        <f t="shared" ref="DB74" si="245">SUM(DB65:DB73)</f>
        <v>48685</v>
      </c>
      <c r="DC74" s="295">
        <f t="shared" ref="DC74" si="246">SUM(DC65:DC73)</f>
        <v>-166005</v>
      </c>
      <c r="DD74" s="295">
        <f t="shared" ref="DD74" si="247">SUM(DD65:DD73)</f>
        <v>130555</v>
      </c>
      <c r="DE74" s="295">
        <f t="shared" ref="DE74" si="248">SUM(DE65:DE73)</f>
        <v>-34061</v>
      </c>
      <c r="DF74" s="295">
        <f t="shared" ref="DF74" si="249">SUM(DF65:DF73)</f>
        <v>28725</v>
      </c>
      <c r="DG74" s="295">
        <f t="shared" ref="DG74" si="250">SUM(DG65:DG73)</f>
        <v>113659</v>
      </c>
      <c r="DH74" s="295">
        <f t="shared" ref="DH74" si="251">SUM(DH65:DH73)</f>
        <v>5517</v>
      </c>
      <c r="DI74" s="295">
        <f t="shared" ref="DI74" si="252">SUM(DI65:DI73)</f>
        <v>-184231</v>
      </c>
      <c r="DJ74" s="295">
        <f t="shared" ref="DJ74" si="253">SUM(DJ65:DJ73)</f>
        <v>143193</v>
      </c>
      <c r="DK74" s="295">
        <f t="shared" ref="DK74:DL74" si="254">SUM(DK65:DK73)</f>
        <v>-107260</v>
      </c>
      <c r="DL74" s="295">
        <f t="shared" si="254"/>
        <v>-118944</v>
      </c>
      <c r="DM74" s="295">
        <f t="shared" ref="DM74:DN74" si="255">SUM(DM65:DM73)</f>
        <v>-30366</v>
      </c>
      <c r="DN74" s="295">
        <f t="shared" si="255"/>
        <v>10065</v>
      </c>
      <c r="DO74" s="295">
        <f t="shared" ref="DO74:DP74" si="256">SUM(DO65:DO73)</f>
        <v>-30995</v>
      </c>
      <c r="DP74" s="295">
        <f t="shared" si="256"/>
        <v>-84577</v>
      </c>
      <c r="DQ74" s="295">
        <f t="shared" ref="DQ74" si="257">SUM(DQ65:DQ73)</f>
        <v>208112</v>
      </c>
      <c r="DR74" s="295">
        <f t="shared" ref="DR74:DS74" si="258">SUM(DR65:DR73)</f>
        <v>-32007</v>
      </c>
      <c r="DS74" s="295">
        <f t="shared" si="258"/>
        <v>-28332</v>
      </c>
      <c r="DT74" s="295">
        <f t="shared" ref="DT74" si="259">SUM(DT65:DT73)</f>
        <v>-14948</v>
      </c>
      <c r="DU74" s="295">
        <f t="shared" ref="DU74:DV74" si="260">SUM(DU65:DU73)</f>
        <v>52545</v>
      </c>
      <c r="DV74" s="295">
        <f t="shared" si="260"/>
        <v>348359</v>
      </c>
      <c r="DW74" s="295">
        <f t="shared" ref="DW74" si="261">SUM(DW65:DW73)</f>
        <v>331418</v>
      </c>
      <c r="DX74" s="295">
        <f t="shared" ref="DX74:DY74" si="262">SUM(DX65:DX73)</f>
        <v>-11248</v>
      </c>
      <c r="DY74" s="295">
        <f t="shared" si="262"/>
        <v>193184</v>
      </c>
      <c r="DZ74" s="328"/>
      <c r="EA74" s="249">
        <f>EA65+EA68+EA71+EA72+EA73</f>
        <v>522649</v>
      </c>
    </row>
    <row r="75" spans="1:131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327"/>
      <c r="EA75" s="46"/>
    </row>
    <row r="76" spans="1:131" s="34" customFormat="1" x14ac:dyDescent="0.25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3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4">
        <v>79756</v>
      </c>
      <c r="BI76" s="432">
        <v>68797</v>
      </c>
      <c r="BJ76" s="432">
        <v>94536</v>
      </c>
      <c r="BK76" s="432">
        <v>104027</v>
      </c>
      <c r="BL76" s="281">
        <v>111671</v>
      </c>
      <c r="BM76" s="281">
        <v>87973</v>
      </c>
      <c r="BN76" s="281">
        <v>100239</v>
      </c>
      <c r="BO76" s="281">
        <v>94256</v>
      </c>
      <c r="BP76" s="281">
        <v>93619</v>
      </c>
      <c r="BQ76" s="281">
        <v>114253</v>
      </c>
      <c r="BR76" s="281">
        <v>128760</v>
      </c>
      <c r="BS76" s="281">
        <v>115002</v>
      </c>
      <c r="BT76" s="281"/>
      <c r="BU76" s="36">
        <f t="shared" ref="BU76:DY76" si="263">O76-C76</f>
        <v>28098.720000000001</v>
      </c>
      <c r="BV76" s="40">
        <f t="shared" si="263"/>
        <v>78623.990000000005</v>
      </c>
      <c r="BW76" s="40">
        <f t="shared" si="263"/>
        <v>66393.34</v>
      </c>
      <c r="BX76" s="40">
        <f t="shared" si="263"/>
        <v>79267.59</v>
      </c>
      <c r="BY76" s="40">
        <f t="shared" si="263"/>
        <v>70793.899999999994</v>
      </c>
      <c r="BZ76" s="40">
        <f t="shared" si="263"/>
        <v>57179.23</v>
      </c>
      <c r="CA76" s="40">
        <f t="shared" si="263"/>
        <v>78993.26999999999</v>
      </c>
      <c r="CB76" s="40">
        <f t="shared" si="263"/>
        <v>127958.55</v>
      </c>
      <c r="CC76" s="40">
        <f t="shared" si="263"/>
        <v>118586.15</v>
      </c>
      <c r="CD76" s="40">
        <f t="shared" si="263"/>
        <v>67847.34</v>
      </c>
      <c r="CE76" s="40">
        <f t="shared" si="263"/>
        <v>50703.56</v>
      </c>
      <c r="CF76" s="40">
        <f t="shared" si="263"/>
        <v>71497.83</v>
      </c>
      <c r="CG76" s="40">
        <f t="shared" si="263"/>
        <v>55616.95</v>
      </c>
      <c r="CH76" s="40">
        <f t="shared" si="263"/>
        <v>14335</v>
      </c>
      <c r="CI76" s="40">
        <f t="shared" si="263"/>
        <v>-5392</v>
      </c>
      <c r="CJ76" s="40">
        <f t="shared" si="263"/>
        <v>-30987</v>
      </c>
      <c r="CK76" s="40">
        <f t="shared" si="263"/>
        <v>-33030</v>
      </c>
      <c r="CL76" s="40">
        <f t="shared" si="263"/>
        <v>-29595</v>
      </c>
      <c r="CM76" s="258">
        <f t="shared" si="263"/>
        <v>-42514</v>
      </c>
      <c r="CN76" s="258">
        <f t="shared" si="263"/>
        <v>-102825</v>
      </c>
      <c r="CO76" s="258">
        <f t="shared" si="263"/>
        <v>-64012</v>
      </c>
      <c r="CP76" s="258">
        <f t="shared" si="263"/>
        <v>-30842</v>
      </c>
      <c r="CQ76" s="294">
        <f t="shared" si="263"/>
        <v>-38625</v>
      </c>
      <c r="CR76" s="294">
        <f t="shared" si="263"/>
        <v>-43843</v>
      </c>
      <c r="CS76" s="294">
        <f t="shared" si="263"/>
        <v>-55361</v>
      </c>
      <c r="CT76" s="294">
        <f t="shared" si="263"/>
        <v>-23877</v>
      </c>
      <c r="CU76" s="294">
        <f t="shared" si="263"/>
        <v>-44876</v>
      </c>
      <c r="CV76" s="294">
        <f t="shared" si="263"/>
        <v>-34602</v>
      </c>
      <c r="CW76" s="294">
        <f t="shared" si="263"/>
        <v>-23532</v>
      </c>
      <c r="CX76" s="294">
        <f t="shared" si="263"/>
        <v>-11264</v>
      </c>
      <c r="CY76" s="294">
        <f t="shared" si="263"/>
        <v>-19310</v>
      </c>
      <c r="CZ76" s="294">
        <f t="shared" si="263"/>
        <v>-20601</v>
      </c>
      <c r="DA76" s="294">
        <f t="shared" si="263"/>
        <v>-21445</v>
      </c>
      <c r="DB76" s="294">
        <f t="shared" si="263"/>
        <v>-36038</v>
      </c>
      <c r="DC76" s="294">
        <f t="shared" si="263"/>
        <v>-25694</v>
      </c>
      <c r="DD76" s="294">
        <f t="shared" si="263"/>
        <v>-1227</v>
      </c>
      <c r="DE76" s="294">
        <f t="shared" si="263"/>
        <v>10034</v>
      </c>
      <c r="DF76" s="294">
        <f t="shared" si="263"/>
        <v>-40105</v>
      </c>
      <c r="DG76" s="294">
        <f t="shared" si="263"/>
        <v>24835</v>
      </c>
      <c r="DH76" s="294">
        <f t="shared" si="263"/>
        <v>40256</v>
      </c>
      <c r="DI76" s="294">
        <f t="shared" si="263"/>
        <v>2749</v>
      </c>
      <c r="DJ76" s="294">
        <f t="shared" si="263"/>
        <v>5491</v>
      </c>
      <c r="DK76" s="294">
        <f t="shared" si="263"/>
        <v>28158</v>
      </c>
      <c r="DL76" s="294">
        <f t="shared" si="263"/>
        <v>15245</v>
      </c>
      <c r="DM76" s="294">
        <f t="shared" si="263"/>
        <v>15034</v>
      </c>
      <c r="DN76" s="294">
        <f t="shared" si="263"/>
        <v>7568</v>
      </c>
      <c r="DO76" s="294">
        <f t="shared" si="263"/>
        <v>15484</v>
      </c>
      <c r="DP76" s="294">
        <f t="shared" si="263"/>
        <v>-726</v>
      </c>
      <c r="DQ76" s="294">
        <f t="shared" si="263"/>
        <v>-9118</v>
      </c>
      <c r="DR76" s="294">
        <f t="shared" si="263"/>
        <v>5468</v>
      </c>
      <c r="DS76" s="294">
        <f t="shared" si="263"/>
        <v>-34904</v>
      </c>
      <c r="DT76" s="294">
        <f t="shared" si="263"/>
        <v>-19314</v>
      </c>
      <c r="DU76" s="294">
        <f t="shared" si="263"/>
        <v>24147</v>
      </c>
      <c r="DV76" s="294">
        <f t="shared" si="263"/>
        <v>20897</v>
      </c>
      <c r="DW76" s="294">
        <f t="shared" si="263"/>
        <v>8819</v>
      </c>
      <c r="DX76" s="294">
        <f t="shared" si="263"/>
        <v>23326</v>
      </c>
      <c r="DY76" s="294">
        <f t="shared" si="263"/>
        <v>-1455</v>
      </c>
      <c r="DZ76" s="327"/>
      <c r="EA76" s="61">
        <f>'MONTHLY SUMMARIES'!F52</f>
        <v>115002</v>
      </c>
    </row>
    <row r="77" spans="1:131" s="34" customFormat="1" x14ac:dyDescent="0.2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12024.14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3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4">
        <v>13950</v>
      </c>
      <c r="BI77" s="432">
        <v>15303</v>
      </c>
      <c r="BJ77" s="432">
        <v>24811</v>
      </c>
      <c r="BK77" s="432">
        <v>25954</v>
      </c>
      <c r="BL77" s="281">
        <v>28224</v>
      </c>
      <c r="BM77" s="281">
        <v>28224</v>
      </c>
      <c r="BN77" s="281">
        <v>17569</v>
      </c>
      <c r="BO77" s="281">
        <v>14620</v>
      </c>
      <c r="BP77" s="281">
        <v>16585</v>
      </c>
      <c r="BQ77" s="281">
        <v>21040</v>
      </c>
      <c r="BR77" s="281">
        <v>33213</v>
      </c>
      <c r="BS77" s="281">
        <v>26919</v>
      </c>
      <c r="BT77" s="281"/>
      <c r="BU77" s="36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327"/>
      <c r="EA77" s="61">
        <f>GETPIVOTDATA("VALUE",'CSS ESCO pvt'!$I$3,"DATE_FILE",$EA$8,"COMPANY",$EA$6,"TRIM_CAT","Residential-GRID","TRIM_LINE",$A75)</f>
        <v>26919</v>
      </c>
    </row>
    <row r="78" spans="1:131" s="34" customFormat="1" x14ac:dyDescent="0.2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124596.68</v>
      </c>
      <c r="Y78" s="208">
        <v>105640.31</v>
      </c>
      <c r="Z78" s="208">
        <v>125215.52</v>
      </c>
      <c r="AA78" s="208">
        <v>138826.75</v>
      </c>
      <c r="AB78" s="208">
        <v>149684.26</v>
      </c>
      <c r="AC78" s="208">
        <v>126502.9</v>
      </c>
      <c r="AD78" s="208">
        <v>98076.25</v>
      </c>
      <c r="AE78" s="208">
        <v>78867.86</v>
      </c>
      <c r="AF78" s="208">
        <v>65822.91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3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4">
        <v>65806</v>
      </c>
      <c r="BI78" s="432">
        <v>53494</v>
      </c>
      <c r="BJ78" s="432">
        <v>69725</v>
      </c>
      <c r="BK78" s="432">
        <v>78073</v>
      </c>
      <c r="BL78" s="281">
        <v>83447</v>
      </c>
      <c r="BM78" s="281">
        <v>59749</v>
      </c>
      <c r="BN78" s="281">
        <v>82670</v>
      </c>
      <c r="BO78" s="281">
        <v>79636</v>
      </c>
      <c r="BP78" s="281">
        <v>77034</v>
      </c>
      <c r="BQ78" s="281">
        <v>93213</v>
      </c>
      <c r="BR78" s="281">
        <v>95547</v>
      </c>
      <c r="BS78" s="281">
        <v>88083</v>
      </c>
      <c r="BT78" s="281"/>
      <c r="BU78" s="36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327"/>
      <c r="EA78" s="75">
        <f>EA76-EA77</f>
        <v>88083</v>
      </c>
    </row>
    <row r="79" spans="1:131" s="34" customFormat="1" x14ac:dyDescent="0.25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3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4">
        <v>4160</v>
      </c>
      <c r="BI79" s="432">
        <v>5553</v>
      </c>
      <c r="BJ79" s="432">
        <v>8992</v>
      </c>
      <c r="BK79" s="432">
        <v>8476</v>
      </c>
      <c r="BL79" s="281">
        <v>5631</v>
      </c>
      <c r="BM79" s="281">
        <v>4122</v>
      </c>
      <c r="BN79" s="281">
        <v>4919</v>
      </c>
      <c r="BO79" s="281">
        <v>5492</v>
      </c>
      <c r="BP79" s="281">
        <v>6296</v>
      </c>
      <c r="BQ79" s="281">
        <v>7012</v>
      </c>
      <c r="BR79" s="281">
        <v>7477</v>
      </c>
      <c r="BS79" s="281">
        <v>4977</v>
      </c>
      <c r="BT79" s="281"/>
      <c r="BU79" s="36">
        <f t="shared" ref="BU79:DY79" si="264">O79-C79</f>
        <v>-1087.7299999999996</v>
      </c>
      <c r="BV79" s="40">
        <f t="shared" si="264"/>
        <v>-96.449999999999818</v>
      </c>
      <c r="BW79" s="40">
        <f t="shared" si="264"/>
        <v>170.25</v>
      </c>
      <c r="BX79" s="40">
        <f t="shared" si="264"/>
        <v>1624.0300000000002</v>
      </c>
      <c r="BY79" s="40">
        <f t="shared" si="264"/>
        <v>1720.56</v>
      </c>
      <c r="BZ79" s="40">
        <f t="shared" si="264"/>
        <v>1716.75</v>
      </c>
      <c r="CA79" s="40">
        <f t="shared" si="264"/>
        <v>1799.06</v>
      </c>
      <c r="CB79" s="40">
        <f t="shared" si="264"/>
        <v>871.69999999999982</v>
      </c>
      <c r="CC79" s="40">
        <f t="shared" si="264"/>
        <v>787.23</v>
      </c>
      <c r="CD79" s="40">
        <f t="shared" si="264"/>
        <v>354.17000000000007</v>
      </c>
      <c r="CE79" s="40">
        <f t="shared" si="264"/>
        <v>356.17000000000007</v>
      </c>
      <c r="CF79" s="40">
        <f t="shared" si="264"/>
        <v>2933.62</v>
      </c>
      <c r="CG79" s="40">
        <f t="shared" si="264"/>
        <v>5294.32</v>
      </c>
      <c r="CH79" s="40">
        <f t="shared" si="264"/>
        <v>5186</v>
      </c>
      <c r="CI79" s="40">
        <f t="shared" si="264"/>
        <v>6261</v>
      </c>
      <c r="CJ79" s="40">
        <f t="shared" si="264"/>
        <v>2468</v>
      </c>
      <c r="CK79" s="40">
        <f t="shared" si="264"/>
        <v>322</v>
      </c>
      <c r="CL79" s="40">
        <f t="shared" si="264"/>
        <v>1121</v>
      </c>
      <c r="CM79" s="258">
        <f t="shared" si="264"/>
        <v>685</v>
      </c>
      <c r="CN79" s="258">
        <f t="shared" si="264"/>
        <v>452</v>
      </c>
      <c r="CO79" s="258">
        <f t="shared" si="264"/>
        <v>-583</v>
      </c>
      <c r="CP79" s="258">
        <f t="shared" si="264"/>
        <v>7630</v>
      </c>
      <c r="CQ79" s="294">
        <f t="shared" si="264"/>
        <v>251</v>
      </c>
      <c r="CR79" s="294">
        <f t="shared" si="264"/>
        <v>46</v>
      </c>
      <c r="CS79" s="294">
        <f t="shared" si="264"/>
        <v>-3566</v>
      </c>
      <c r="CT79" s="294">
        <f t="shared" si="264"/>
        <v>-1035</v>
      </c>
      <c r="CU79" s="294">
        <f t="shared" si="264"/>
        <v>-3860</v>
      </c>
      <c r="CV79" s="294">
        <f t="shared" si="264"/>
        <v>-905</v>
      </c>
      <c r="CW79" s="294">
        <f t="shared" si="264"/>
        <v>-1010</v>
      </c>
      <c r="CX79" s="294">
        <f t="shared" si="264"/>
        <v>-2424</v>
      </c>
      <c r="CY79" s="294">
        <f t="shared" si="264"/>
        <v>-933</v>
      </c>
      <c r="CZ79" s="294">
        <f t="shared" si="264"/>
        <v>-1423</v>
      </c>
      <c r="DA79" s="294">
        <f t="shared" si="264"/>
        <v>636</v>
      </c>
      <c r="DB79" s="294">
        <f t="shared" si="264"/>
        <v>-9021</v>
      </c>
      <c r="DC79" s="294">
        <f t="shared" si="264"/>
        <v>-189</v>
      </c>
      <c r="DD79" s="294">
        <f t="shared" si="264"/>
        <v>-949</v>
      </c>
      <c r="DE79" s="294">
        <f t="shared" si="264"/>
        <v>624</v>
      </c>
      <c r="DF79" s="294">
        <f t="shared" si="264"/>
        <v>-3452</v>
      </c>
      <c r="DG79" s="294">
        <f t="shared" si="264"/>
        <v>-1633</v>
      </c>
      <c r="DH79" s="294">
        <f t="shared" si="264"/>
        <v>-353</v>
      </c>
      <c r="DI79" s="294">
        <f t="shared" si="264"/>
        <v>-822</v>
      </c>
      <c r="DJ79" s="294">
        <f t="shared" si="264"/>
        <v>-272</v>
      </c>
      <c r="DK79" s="294">
        <f t="shared" si="264"/>
        <v>208</v>
      </c>
      <c r="DL79" s="294">
        <f t="shared" si="264"/>
        <v>1207</v>
      </c>
      <c r="DM79" s="294">
        <f t="shared" si="264"/>
        <v>822</v>
      </c>
      <c r="DN79" s="294">
        <f t="shared" si="264"/>
        <v>1620</v>
      </c>
      <c r="DO79" s="294">
        <f t="shared" si="264"/>
        <v>1937</v>
      </c>
      <c r="DP79" s="294">
        <f t="shared" si="264"/>
        <v>2925</v>
      </c>
      <c r="DQ79" s="294">
        <f t="shared" si="264"/>
        <v>1521</v>
      </c>
      <c r="DR79" s="294">
        <f t="shared" si="264"/>
        <v>-234</v>
      </c>
      <c r="DS79" s="294">
        <f t="shared" si="264"/>
        <v>-1870</v>
      </c>
      <c r="DT79" s="294">
        <f t="shared" si="264"/>
        <v>-1933</v>
      </c>
      <c r="DU79" s="294">
        <f t="shared" si="264"/>
        <v>1810</v>
      </c>
      <c r="DV79" s="294">
        <f t="shared" si="264"/>
        <v>3453</v>
      </c>
      <c r="DW79" s="294">
        <f t="shared" si="264"/>
        <v>2044</v>
      </c>
      <c r="DX79" s="294">
        <f t="shared" si="264"/>
        <v>2509</v>
      </c>
      <c r="DY79" s="294">
        <f t="shared" si="264"/>
        <v>-4</v>
      </c>
      <c r="DZ79" s="327"/>
      <c r="EA79" s="61">
        <f>'MONTHLY SUMMARIES'!F53</f>
        <v>4977</v>
      </c>
    </row>
    <row r="80" spans="1:131" s="34" customFormat="1" x14ac:dyDescent="0.2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698.54</v>
      </c>
      <c r="AA80" s="208">
        <v>863.25</v>
      </c>
      <c r="AB80" s="208">
        <v>978.19</v>
      </c>
      <c r="AC80" s="208">
        <v>1061.4000000000001</v>
      </c>
      <c r="AD80" s="208">
        <v>685.63</v>
      </c>
      <c r="AE80" s="208">
        <v>714.54</v>
      </c>
      <c r="AF80" s="208">
        <v>562.15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3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4">
        <v>986</v>
      </c>
      <c r="BI80" s="432">
        <v>1758</v>
      </c>
      <c r="BJ80" s="432">
        <v>2983</v>
      </c>
      <c r="BK80" s="432">
        <v>3320</v>
      </c>
      <c r="BL80" s="281">
        <v>2628</v>
      </c>
      <c r="BM80" s="281">
        <v>2628</v>
      </c>
      <c r="BN80" s="281">
        <v>1342</v>
      </c>
      <c r="BO80" s="281">
        <v>1121</v>
      </c>
      <c r="BP80" s="281">
        <v>1181</v>
      </c>
      <c r="BQ80" s="281">
        <v>1033</v>
      </c>
      <c r="BR80" s="281">
        <v>1319</v>
      </c>
      <c r="BS80" s="281">
        <v>607</v>
      </c>
      <c r="BT80" s="281"/>
      <c r="BU80" s="36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327"/>
      <c r="EA80" s="61">
        <f>GETPIVOTDATA("VALUE",'CSS ESCO pvt'!$I$3,"DATE_FILE",$EA$8,"COMPANY",$EA$6,"TRIM_CAT","Low Income Residential-GRID","TRIM_LINE",$A75)</f>
        <v>607</v>
      </c>
    </row>
    <row r="81" spans="1:135" s="34" customFormat="1" x14ac:dyDescent="0.2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</v>
      </c>
      <c r="X81" s="38">
        <v>3485.87</v>
      </c>
      <c r="Y81" s="208">
        <v>3093.38</v>
      </c>
      <c r="Z81" s="208">
        <v>6271.46</v>
      </c>
      <c r="AA81" s="208">
        <v>9033.75</v>
      </c>
      <c r="AB81" s="208">
        <v>9373.81</v>
      </c>
      <c r="AC81" s="208">
        <v>10423.6</v>
      </c>
      <c r="AD81" s="208">
        <v>7424.37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3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4">
        <v>3174</v>
      </c>
      <c r="BI81" s="432">
        <v>3795</v>
      </c>
      <c r="BJ81" s="432">
        <v>6009</v>
      </c>
      <c r="BK81" s="432">
        <v>5156</v>
      </c>
      <c r="BL81" s="281">
        <v>3003</v>
      </c>
      <c r="BM81" s="281">
        <v>1494</v>
      </c>
      <c r="BN81" s="281">
        <v>3577</v>
      </c>
      <c r="BO81" s="281">
        <v>4371</v>
      </c>
      <c r="BP81" s="281">
        <v>5115</v>
      </c>
      <c r="BQ81" s="281">
        <v>5979</v>
      </c>
      <c r="BR81" s="281">
        <v>6158</v>
      </c>
      <c r="BS81" s="281">
        <v>4370</v>
      </c>
      <c r="BT81" s="281"/>
      <c r="BU81" s="36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327"/>
      <c r="EA81" s="75">
        <f>EA79-EA80</f>
        <v>4370</v>
      </c>
    </row>
    <row r="82" spans="1:135" s="34" customFormat="1" x14ac:dyDescent="0.25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3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4">
        <v>10069</v>
      </c>
      <c r="BI82" s="432">
        <v>9227</v>
      </c>
      <c r="BJ82" s="432">
        <v>14311</v>
      </c>
      <c r="BK82" s="432">
        <v>11158</v>
      </c>
      <c r="BL82" s="281">
        <v>18326</v>
      </c>
      <c r="BM82" s="281">
        <v>12439</v>
      </c>
      <c r="BN82" s="281">
        <v>10883</v>
      </c>
      <c r="BO82" s="281">
        <v>10316</v>
      </c>
      <c r="BP82" s="281">
        <v>14749</v>
      </c>
      <c r="BQ82" s="281">
        <v>12440</v>
      </c>
      <c r="BR82" s="281">
        <v>16434</v>
      </c>
      <c r="BS82" s="281">
        <v>20171</v>
      </c>
      <c r="BT82" s="281"/>
      <c r="BU82" s="36">
        <f t="shared" ref="BU82:CD84" si="265">O82-C82</f>
        <v>4251.4199999999983</v>
      </c>
      <c r="BV82" s="40">
        <f t="shared" si="265"/>
        <v>16344.75</v>
      </c>
      <c r="BW82" s="40">
        <f t="shared" si="265"/>
        <v>15483.25</v>
      </c>
      <c r="BX82" s="40">
        <f t="shared" si="265"/>
        <v>13879.86</v>
      </c>
      <c r="BY82" s="40">
        <f t="shared" si="265"/>
        <v>18861.150000000001</v>
      </c>
      <c r="BZ82" s="40">
        <f t="shared" si="265"/>
        <v>-2847.49</v>
      </c>
      <c r="CA82" s="40">
        <f t="shared" si="265"/>
        <v>-326.64999999999964</v>
      </c>
      <c r="CB82" s="40">
        <f t="shared" si="265"/>
        <v>-6265.93</v>
      </c>
      <c r="CC82" s="40">
        <f t="shared" si="265"/>
        <v>12407.04</v>
      </c>
      <c r="CD82" s="40">
        <f t="shared" si="265"/>
        <v>-2569.17</v>
      </c>
      <c r="CE82" s="40">
        <f t="shared" ref="CE82:CN84" si="266">Y82-M82</f>
        <v>5907.02</v>
      </c>
      <c r="CF82" s="40">
        <f t="shared" si="266"/>
        <v>5985.66</v>
      </c>
      <c r="CG82" s="40">
        <f t="shared" si="266"/>
        <v>-2141.9599999999991</v>
      </c>
      <c r="CH82" s="40">
        <f t="shared" si="266"/>
        <v>-12387</v>
      </c>
      <c r="CI82" s="40">
        <f t="shared" si="266"/>
        <v>-17404</v>
      </c>
      <c r="CJ82" s="40">
        <f t="shared" si="266"/>
        <v>-6056</v>
      </c>
      <c r="CK82" s="40">
        <f t="shared" si="266"/>
        <v>-13514</v>
      </c>
      <c r="CL82" s="40">
        <f t="shared" si="266"/>
        <v>-2122</v>
      </c>
      <c r="CM82" s="258">
        <f t="shared" si="266"/>
        <v>903</v>
      </c>
      <c r="CN82" s="258">
        <f t="shared" si="266"/>
        <v>-5471</v>
      </c>
      <c r="CO82" s="258">
        <f t="shared" ref="CO82:CX84" si="267">AI82-W82</f>
        <v>-6093</v>
      </c>
      <c r="CP82" s="258">
        <f t="shared" si="267"/>
        <v>6544</v>
      </c>
      <c r="CQ82" s="294">
        <f t="shared" si="267"/>
        <v>-592</v>
      </c>
      <c r="CR82" s="294">
        <f t="shared" si="267"/>
        <v>2904</v>
      </c>
      <c r="CS82" s="294">
        <f t="shared" si="267"/>
        <v>4185</v>
      </c>
      <c r="CT82" s="294">
        <f t="shared" si="267"/>
        <v>10721</v>
      </c>
      <c r="CU82" s="294">
        <f t="shared" si="267"/>
        <v>8275</v>
      </c>
      <c r="CV82" s="294">
        <f t="shared" si="267"/>
        <v>-984</v>
      </c>
      <c r="CW82" s="294">
        <f t="shared" si="267"/>
        <v>5669</v>
      </c>
      <c r="CX82" s="294">
        <f t="shared" si="267"/>
        <v>832</v>
      </c>
      <c r="CY82" s="294">
        <f t="shared" ref="CY82:DH84" si="268">AS82-AG82</f>
        <v>-4642</v>
      </c>
      <c r="CZ82" s="294">
        <f t="shared" si="268"/>
        <v>-2015</v>
      </c>
      <c r="DA82" s="294">
        <f t="shared" si="268"/>
        <v>4124</v>
      </c>
      <c r="DB82" s="294">
        <f t="shared" si="268"/>
        <v>-10364</v>
      </c>
      <c r="DC82" s="294">
        <f t="shared" si="268"/>
        <v>-6292</v>
      </c>
      <c r="DD82" s="294">
        <f t="shared" si="268"/>
        <v>-281</v>
      </c>
      <c r="DE82" s="294">
        <f t="shared" si="268"/>
        <v>-9866</v>
      </c>
      <c r="DF82" s="294">
        <f t="shared" si="268"/>
        <v>-18137</v>
      </c>
      <c r="DG82" s="294">
        <f t="shared" si="268"/>
        <v>-8516</v>
      </c>
      <c r="DH82" s="294">
        <f t="shared" si="268"/>
        <v>-3489</v>
      </c>
      <c r="DI82" s="294">
        <f t="shared" ref="DI82:DY84" si="269">BC82-AQ82</f>
        <v>-9346</v>
      </c>
      <c r="DJ82" s="294">
        <f t="shared" si="269"/>
        <v>-5040</v>
      </c>
      <c r="DK82" s="294">
        <f t="shared" si="269"/>
        <v>6313</v>
      </c>
      <c r="DL82" s="294">
        <f t="shared" si="269"/>
        <v>5920</v>
      </c>
      <c r="DM82" s="294">
        <f t="shared" si="269"/>
        <v>-6764</v>
      </c>
      <c r="DN82" s="294">
        <f t="shared" si="269"/>
        <v>2382</v>
      </c>
      <c r="DO82" s="294">
        <f t="shared" si="269"/>
        <v>1379</v>
      </c>
      <c r="DP82" s="294">
        <f t="shared" si="269"/>
        <v>687</v>
      </c>
      <c r="DQ82" s="294">
        <f t="shared" si="269"/>
        <v>3965</v>
      </c>
      <c r="DR82" s="294">
        <f t="shared" si="269"/>
        <v>14187</v>
      </c>
      <c r="DS82" s="294">
        <f t="shared" si="269"/>
        <v>4661</v>
      </c>
      <c r="DT82" s="294">
        <f t="shared" si="269"/>
        <v>1143</v>
      </c>
      <c r="DU82" s="294">
        <f t="shared" si="269"/>
        <v>4640</v>
      </c>
      <c r="DV82" s="294">
        <f t="shared" si="269"/>
        <v>8688</v>
      </c>
      <c r="DW82" s="294">
        <f t="shared" si="269"/>
        <v>-2062</v>
      </c>
      <c r="DX82" s="294">
        <f t="shared" si="269"/>
        <v>1932</v>
      </c>
      <c r="DY82" s="294">
        <f t="shared" si="269"/>
        <v>7766</v>
      </c>
      <c r="DZ82" s="327"/>
      <c r="EA82" s="61">
        <f>'MONTHLY SUMMARIES'!F54</f>
        <v>20171</v>
      </c>
    </row>
    <row r="83" spans="1:135" s="34" customFormat="1" x14ac:dyDescent="0.25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3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4">
        <v>8397</v>
      </c>
      <c r="BI83" s="432">
        <v>3267</v>
      </c>
      <c r="BJ83" s="432">
        <v>6232</v>
      </c>
      <c r="BK83" s="432">
        <v>274</v>
      </c>
      <c r="BL83" s="281">
        <v>7</v>
      </c>
      <c r="BM83" s="281">
        <v>500</v>
      </c>
      <c r="BN83" s="281">
        <v>163</v>
      </c>
      <c r="BO83" s="281">
        <v>0</v>
      </c>
      <c r="BP83" s="281">
        <v>3772</v>
      </c>
      <c r="BQ83" s="281">
        <v>7553</v>
      </c>
      <c r="BR83" s="281">
        <v>12924</v>
      </c>
      <c r="BS83" s="281">
        <v>11841</v>
      </c>
      <c r="BT83" s="281"/>
      <c r="BU83" s="36">
        <f t="shared" si="265"/>
        <v>4172.18</v>
      </c>
      <c r="BV83" s="40">
        <f t="shared" si="265"/>
        <v>7543.08</v>
      </c>
      <c r="BW83" s="40">
        <f t="shared" si="265"/>
        <v>6914.42</v>
      </c>
      <c r="BX83" s="40">
        <f t="shared" si="265"/>
        <v>2739.13</v>
      </c>
      <c r="BY83" s="40">
        <f t="shared" si="265"/>
        <v>958.90000000000009</v>
      </c>
      <c r="BZ83" s="40">
        <f t="shared" si="265"/>
        <v>-43.149999999999636</v>
      </c>
      <c r="CA83" s="40">
        <f t="shared" si="265"/>
        <v>963.90999999999985</v>
      </c>
      <c r="CB83" s="40">
        <f t="shared" si="265"/>
        <v>3545.76</v>
      </c>
      <c r="CC83" s="40">
        <f t="shared" si="265"/>
        <v>-160.01000000000022</v>
      </c>
      <c r="CD83" s="40">
        <f t="shared" si="265"/>
        <v>8878.27</v>
      </c>
      <c r="CE83" s="40">
        <f t="shared" si="266"/>
        <v>-4184.1100000000006</v>
      </c>
      <c r="CF83" s="40">
        <f t="shared" si="266"/>
        <v>-3052.9799999999996</v>
      </c>
      <c r="CG83" s="40">
        <f t="shared" si="266"/>
        <v>-5100.42</v>
      </c>
      <c r="CH83" s="40">
        <f t="shared" si="266"/>
        <v>-8978</v>
      </c>
      <c r="CI83" s="40">
        <f t="shared" si="266"/>
        <v>-7660</v>
      </c>
      <c r="CJ83" s="40">
        <f t="shared" si="266"/>
        <v>-2790</v>
      </c>
      <c r="CK83" s="40">
        <f t="shared" si="266"/>
        <v>-3853</v>
      </c>
      <c r="CL83" s="40">
        <f t="shared" si="266"/>
        <v>-2851</v>
      </c>
      <c r="CM83" s="258">
        <f t="shared" si="266"/>
        <v>1214</v>
      </c>
      <c r="CN83" s="258">
        <f t="shared" si="266"/>
        <v>-4491</v>
      </c>
      <c r="CO83" s="258">
        <f t="shared" si="267"/>
        <v>-3883</v>
      </c>
      <c r="CP83" s="258">
        <f t="shared" si="267"/>
        <v>-6849</v>
      </c>
      <c r="CQ83" s="294">
        <f t="shared" si="267"/>
        <v>-3743</v>
      </c>
      <c r="CR83" s="294">
        <f t="shared" si="267"/>
        <v>-86</v>
      </c>
      <c r="CS83" s="294">
        <f t="shared" si="267"/>
        <v>-1061</v>
      </c>
      <c r="CT83" s="294">
        <f t="shared" si="267"/>
        <v>126</v>
      </c>
      <c r="CU83" s="294">
        <f t="shared" si="267"/>
        <v>-745</v>
      </c>
      <c r="CV83" s="294">
        <f t="shared" si="267"/>
        <v>147</v>
      </c>
      <c r="CW83" s="294">
        <f t="shared" si="267"/>
        <v>0</v>
      </c>
      <c r="CX83" s="294">
        <f t="shared" si="267"/>
        <v>-1672</v>
      </c>
      <c r="CY83" s="294">
        <f t="shared" si="268"/>
        <v>3404</v>
      </c>
      <c r="CZ83" s="294">
        <f t="shared" si="268"/>
        <v>4317</v>
      </c>
      <c r="DA83" s="294">
        <f t="shared" si="268"/>
        <v>1359</v>
      </c>
      <c r="DB83" s="294">
        <f t="shared" si="268"/>
        <v>-3124</v>
      </c>
      <c r="DC83" s="294">
        <f t="shared" si="268"/>
        <v>2472</v>
      </c>
      <c r="DD83" s="294">
        <f t="shared" si="268"/>
        <v>-223</v>
      </c>
      <c r="DE83" s="294">
        <f t="shared" si="268"/>
        <v>796</v>
      </c>
      <c r="DF83" s="294">
        <f t="shared" si="268"/>
        <v>-520</v>
      </c>
      <c r="DG83" s="294">
        <f t="shared" si="268"/>
        <v>469</v>
      </c>
      <c r="DH83" s="294">
        <f t="shared" si="268"/>
        <v>3413</v>
      </c>
      <c r="DI83" s="294">
        <f t="shared" si="269"/>
        <v>474</v>
      </c>
      <c r="DJ83" s="294">
        <f t="shared" si="269"/>
        <v>439</v>
      </c>
      <c r="DK83" s="294">
        <f t="shared" si="269"/>
        <v>-8094</v>
      </c>
      <c r="DL83" s="294">
        <f t="shared" si="269"/>
        <v>-5984</v>
      </c>
      <c r="DM83" s="294">
        <f t="shared" si="269"/>
        <v>9236</v>
      </c>
      <c r="DN83" s="294">
        <f t="shared" si="269"/>
        <v>4315</v>
      </c>
      <c r="DO83" s="294">
        <f t="shared" si="269"/>
        <v>-153</v>
      </c>
      <c r="DP83" s="294">
        <f t="shared" si="269"/>
        <v>5261</v>
      </c>
      <c r="DQ83" s="294">
        <f t="shared" si="269"/>
        <v>-564</v>
      </c>
      <c r="DR83" s="294">
        <f t="shared" si="269"/>
        <v>-599</v>
      </c>
      <c r="DS83" s="294">
        <f t="shared" si="269"/>
        <v>-6</v>
      </c>
      <c r="DT83" s="294">
        <f t="shared" si="269"/>
        <v>-3404</v>
      </c>
      <c r="DU83" s="294">
        <f t="shared" si="269"/>
        <v>-474</v>
      </c>
      <c r="DV83" s="294">
        <f t="shared" si="269"/>
        <v>3333</v>
      </c>
      <c r="DW83" s="294">
        <f t="shared" si="269"/>
        <v>7548</v>
      </c>
      <c r="DX83" s="294">
        <f t="shared" si="269"/>
        <v>12919</v>
      </c>
      <c r="DY83" s="294">
        <f t="shared" si="269"/>
        <v>924</v>
      </c>
      <c r="DZ83" s="327"/>
      <c r="EA83" s="61">
        <f>'MONTHLY SUMMARIES'!F55</f>
        <v>11841</v>
      </c>
    </row>
    <row r="84" spans="1:135" s="34" customFormat="1" x14ac:dyDescent="0.25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3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4">
        <v>14187</v>
      </c>
      <c r="BI84" s="432">
        <v>15235</v>
      </c>
      <c r="BJ84" s="432">
        <v>14318</v>
      </c>
      <c r="BK84" s="432">
        <v>15928</v>
      </c>
      <c r="BL84" s="281">
        <v>2290</v>
      </c>
      <c r="BM84" s="281">
        <v>12351</v>
      </c>
      <c r="BN84" s="281">
        <v>121023</v>
      </c>
      <c r="BO84" s="281">
        <v>3507</v>
      </c>
      <c r="BP84" s="281">
        <v>6906</v>
      </c>
      <c r="BQ84" s="281">
        <v>12369</v>
      </c>
      <c r="BR84" s="281">
        <v>13045</v>
      </c>
      <c r="BS84" s="281">
        <v>5089</v>
      </c>
      <c r="BT84" s="281"/>
      <c r="BU84" s="36">
        <f t="shared" si="265"/>
        <v>2779.98</v>
      </c>
      <c r="BV84" s="40">
        <f t="shared" si="265"/>
        <v>11155</v>
      </c>
      <c r="BW84" s="40">
        <f t="shared" si="265"/>
        <v>557</v>
      </c>
      <c r="BX84" s="40">
        <f t="shared" si="265"/>
        <v>0</v>
      </c>
      <c r="BY84" s="40">
        <f t="shared" si="265"/>
        <v>48.150000000000006</v>
      </c>
      <c r="BZ84" s="40">
        <f t="shared" si="265"/>
        <v>0</v>
      </c>
      <c r="CA84" s="40">
        <f t="shared" si="265"/>
        <v>0</v>
      </c>
      <c r="CB84" s="40">
        <f t="shared" si="265"/>
        <v>896</v>
      </c>
      <c r="CC84" s="40">
        <f t="shared" si="265"/>
        <v>20</v>
      </c>
      <c r="CD84" s="40">
        <f t="shared" si="265"/>
        <v>70</v>
      </c>
      <c r="CE84" s="40">
        <f t="shared" si="266"/>
        <v>0</v>
      </c>
      <c r="CF84" s="40">
        <f t="shared" si="266"/>
        <v>0</v>
      </c>
      <c r="CG84" s="40">
        <f t="shared" si="266"/>
        <v>-2688.98</v>
      </c>
      <c r="CH84" s="40">
        <f t="shared" si="266"/>
        <v>-11155</v>
      </c>
      <c r="CI84" s="40">
        <f t="shared" si="266"/>
        <v>-289</v>
      </c>
      <c r="CJ84" s="40">
        <f t="shared" si="266"/>
        <v>27</v>
      </c>
      <c r="CK84" s="40">
        <f t="shared" si="266"/>
        <v>863</v>
      </c>
      <c r="CL84" s="40">
        <f t="shared" si="266"/>
        <v>212</v>
      </c>
      <c r="CM84" s="258">
        <f t="shared" si="266"/>
        <v>21120</v>
      </c>
      <c r="CN84" s="258">
        <f t="shared" si="266"/>
        <v>27714</v>
      </c>
      <c r="CO84" s="258">
        <f t="shared" si="267"/>
        <v>16220</v>
      </c>
      <c r="CP84" s="258">
        <f t="shared" si="267"/>
        <v>20124</v>
      </c>
      <c r="CQ84" s="294">
        <f t="shared" si="267"/>
        <v>11980</v>
      </c>
      <c r="CR84" s="294">
        <f t="shared" si="267"/>
        <v>3216</v>
      </c>
      <c r="CS84" s="294">
        <f t="shared" si="267"/>
        <v>21207</v>
      </c>
      <c r="CT84" s="294">
        <f t="shared" si="267"/>
        <v>9401</v>
      </c>
      <c r="CU84" s="294">
        <f t="shared" si="267"/>
        <v>12476</v>
      </c>
      <c r="CV84" s="294">
        <f t="shared" si="267"/>
        <v>19195</v>
      </c>
      <c r="CW84" s="294">
        <f t="shared" si="267"/>
        <v>13125</v>
      </c>
      <c r="CX84" s="294">
        <f t="shared" si="267"/>
        <v>9</v>
      </c>
      <c r="CY84" s="294">
        <f t="shared" si="268"/>
        <v>-14718</v>
      </c>
      <c r="CZ84" s="294">
        <f t="shared" si="268"/>
        <v>-28609</v>
      </c>
      <c r="DA84" s="294">
        <f t="shared" si="268"/>
        <v>-16239</v>
      </c>
      <c r="DB84" s="294">
        <f t="shared" si="268"/>
        <v>-20108</v>
      </c>
      <c r="DC84" s="294">
        <f t="shared" si="268"/>
        <v>-1454</v>
      </c>
      <c r="DD84" s="294">
        <f t="shared" si="268"/>
        <v>10254</v>
      </c>
      <c r="DE84" s="294">
        <f t="shared" si="268"/>
        <v>-9934</v>
      </c>
      <c r="DF84" s="294">
        <f t="shared" si="268"/>
        <v>-254</v>
      </c>
      <c r="DG84" s="294">
        <f t="shared" si="268"/>
        <v>-2963</v>
      </c>
      <c r="DH84" s="294">
        <f t="shared" si="268"/>
        <v>-13024</v>
      </c>
      <c r="DI84" s="294">
        <f t="shared" si="269"/>
        <v>-7983</v>
      </c>
      <c r="DJ84" s="294">
        <f t="shared" si="269"/>
        <v>6707</v>
      </c>
      <c r="DK84" s="294">
        <f t="shared" si="269"/>
        <v>9572</v>
      </c>
      <c r="DL84" s="294">
        <f t="shared" si="269"/>
        <v>15973</v>
      </c>
      <c r="DM84" s="294">
        <f t="shared" si="269"/>
        <v>14730</v>
      </c>
      <c r="DN84" s="294">
        <f t="shared" si="269"/>
        <v>14101</v>
      </c>
      <c r="DO84" s="294">
        <f t="shared" si="269"/>
        <v>4709</v>
      </c>
      <c r="DP84" s="294">
        <f t="shared" si="269"/>
        <v>848</v>
      </c>
      <c r="DQ84" s="294">
        <f t="shared" si="269"/>
        <v>4564</v>
      </c>
      <c r="DR84" s="294">
        <f t="shared" si="269"/>
        <v>-6857</v>
      </c>
      <c r="DS84" s="294">
        <f t="shared" si="269"/>
        <v>2570</v>
      </c>
      <c r="DT84" s="294">
        <f t="shared" si="269"/>
        <v>114825</v>
      </c>
      <c r="DU84" s="294">
        <f t="shared" si="269"/>
        <v>-2633</v>
      </c>
      <c r="DV84" s="294">
        <f t="shared" si="269"/>
        <v>-22</v>
      </c>
      <c r="DW84" s="294">
        <f t="shared" si="269"/>
        <v>-3605</v>
      </c>
      <c r="DX84" s="294">
        <f t="shared" si="269"/>
        <v>-2929</v>
      </c>
      <c r="DY84" s="294">
        <f t="shared" si="269"/>
        <v>-9642</v>
      </c>
      <c r="DZ84" s="327"/>
      <c r="EA84" s="61">
        <f>'MONTHLY SUMMARIES'!F56</f>
        <v>5089</v>
      </c>
    </row>
    <row r="85" spans="1:135" s="127" customFormat="1" x14ac:dyDescent="0.25">
      <c r="A85" s="144"/>
      <c r="B85" s="35" t="s">
        <v>148</v>
      </c>
      <c r="C85" s="137">
        <f>SUM(C76:C84)</f>
        <v>93242.52</v>
      </c>
      <c r="D85" s="138">
        <f t="shared" ref="D85:P85" si="270">SUM(D76:D84)</f>
        <v>92520.62999999999</v>
      </c>
      <c r="E85" s="138">
        <f t="shared" si="270"/>
        <v>98437.74</v>
      </c>
      <c r="F85" s="138">
        <f t="shared" si="270"/>
        <v>76083.39</v>
      </c>
      <c r="G85" s="138">
        <f t="shared" si="270"/>
        <v>63586.34</v>
      </c>
      <c r="H85" s="138">
        <f t="shared" si="270"/>
        <v>73416.659999999989</v>
      </c>
      <c r="I85" s="138">
        <f t="shared" si="270"/>
        <v>78087.41</v>
      </c>
      <c r="J85" s="138">
        <f t="shared" si="270"/>
        <v>114467.92</v>
      </c>
      <c r="K85" s="138">
        <f t="shared" si="270"/>
        <v>84708.590000000011</v>
      </c>
      <c r="L85" s="139">
        <f t="shared" si="270"/>
        <v>94050.39</v>
      </c>
      <c r="M85" s="138">
        <f t="shared" si="270"/>
        <v>87826.36</v>
      </c>
      <c r="N85" s="138">
        <f t="shared" si="270"/>
        <v>82218.87</v>
      </c>
      <c r="O85" s="138">
        <f t="shared" si="270"/>
        <v>131457.09</v>
      </c>
      <c r="P85" s="138">
        <f t="shared" si="270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4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5">
        <v>116569</v>
      </c>
      <c r="BI85" s="433">
        <v>102079</v>
      </c>
      <c r="BJ85" s="433">
        <v>138389</v>
      </c>
      <c r="BK85" s="433">
        <v>139863</v>
      </c>
      <c r="BL85" s="282">
        <v>137925</v>
      </c>
      <c r="BM85" s="282">
        <v>117385</v>
      </c>
      <c r="BN85" s="282">
        <v>237227</v>
      </c>
      <c r="BO85" s="282">
        <v>113571</v>
      </c>
      <c r="BP85" s="282">
        <v>125342</v>
      </c>
      <c r="BQ85" s="282">
        <v>153627</v>
      </c>
      <c r="BR85" s="282">
        <v>178640</v>
      </c>
      <c r="BS85" s="282">
        <v>157080</v>
      </c>
      <c r="BT85" s="282"/>
      <c r="BU85" s="137">
        <f>SUM(BU76:BU84)</f>
        <v>38214.57</v>
      </c>
      <c r="BV85" s="140">
        <f t="shared" ref="BV85:BX85" si="271">SUM(BV76:BV84)</f>
        <v>113570.37000000001</v>
      </c>
      <c r="BW85" s="140">
        <f t="shared" si="271"/>
        <v>89518.26</v>
      </c>
      <c r="BX85" s="140">
        <f t="shared" si="271"/>
        <v>97510.61</v>
      </c>
      <c r="BY85" s="140">
        <f t="shared" ref="BY85:BZ85" si="272">SUM(BY76:BY84)</f>
        <v>92382.659999999974</v>
      </c>
      <c r="BZ85" s="140">
        <f t="shared" si="272"/>
        <v>56005.340000000004</v>
      </c>
      <c r="CA85" s="140">
        <f t="shared" ref="CA85:CB85" si="273">SUM(CA76:CA84)</f>
        <v>81429.59</v>
      </c>
      <c r="CB85" s="140">
        <f t="shared" si="273"/>
        <v>127006.08</v>
      </c>
      <c r="CC85" s="140">
        <f t="shared" ref="CC85:CD85" si="274">SUM(CC76:CC84)</f>
        <v>131640.40999999997</v>
      </c>
      <c r="CD85" s="140">
        <f t="shared" si="274"/>
        <v>74580.61</v>
      </c>
      <c r="CE85" s="140">
        <f t="shared" ref="CE85:CF85" si="275">SUM(CE76:CE84)</f>
        <v>52782.64</v>
      </c>
      <c r="CF85" s="140">
        <f t="shared" si="275"/>
        <v>77364.13</v>
      </c>
      <c r="CG85" s="140">
        <f t="shared" ref="CG85:CH85" si="276">SUM(CG76:CG84)</f>
        <v>50979.909999999996</v>
      </c>
      <c r="CH85" s="140">
        <f t="shared" si="276"/>
        <v>-12999</v>
      </c>
      <c r="CI85" s="140">
        <f t="shared" ref="CI85:CJ85" si="277">SUM(CI76:CI84)</f>
        <v>-24484</v>
      </c>
      <c r="CJ85" s="140">
        <f t="shared" si="277"/>
        <v>-37338</v>
      </c>
      <c r="CK85" s="140">
        <f t="shared" ref="CK85:CL85" si="278">SUM(CK76:CK84)</f>
        <v>-49212</v>
      </c>
      <c r="CL85" s="140">
        <f t="shared" si="278"/>
        <v>-33235</v>
      </c>
      <c r="CM85" s="259">
        <f t="shared" ref="CM85:CN85" si="279">SUM(CM76:CM84)</f>
        <v>-18592</v>
      </c>
      <c r="CN85" s="259">
        <f t="shared" si="279"/>
        <v>-84621</v>
      </c>
      <c r="CO85" s="259">
        <f t="shared" ref="CO85:CQ85" si="280">SUM(CO76:CO84)</f>
        <v>-58351</v>
      </c>
      <c r="CP85" s="259">
        <f t="shared" si="280"/>
        <v>-3393</v>
      </c>
      <c r="CQ85" s="295">
        <f t="shared" si="280"/>
        <v>-30729</v>
      </c>
      <c r="CR85" s="295">
        <f t="shared" ref="CR85:CS85" si="281">SUM(CR76:CR84)</f>
        <v>-37763</v>
      </c>
      <c r="CS85" s="295">
        <f t="shared" si="281"/>
        <v>-34596</v>
      </c>
      <c r="CT85" s="295">
        <f t="shared" ref="CT85:CU85" si="282">SUM(CT76:CT84)</f>
        <v>-4664</v>
      </c>
      <c r="CU85" s="295">
        <f t="shared" si="282"/>
        <v>-28730</v>
      </c>
      <c r="CV85" s="295">
        <f t="shared" ref="CV85" si="283">SUM(CV76:CV84)</f>
        <v>-17149</v>
      </c>
      <c r="CW85" s="295">
        <f t="shared" ref="CW85" si="284">SUM(CW76:CW84)</f>
        <v>-5748</v>
      </c>
      <c r="CX85" s="295">
        <f t="shared" ref="CX85" si="285">SUM(CX76:CX84)</f>
        <v>-14519</v>
      </c>
      <c r="CY85" s="295">
        <f t="shared" ref="CY85" si="286">SUM(CY76:CY84)</f>
        <v>-36199</v>
      </c>
      <c r="CZ85" s="295">
        <f t="shared" ref="CZ85" si="287">SUM(CZ76:CZ84)</f>
        <v>-48331</v>
      </c>
      <c r="DA85" s="295">
        <f t="shared" ref="DA85" si="288">SUM(DA76:DA84)</f>
        <v>-31565</v>
      </c>
      <c r="DB85" s="295">
        <f t="shared" ref="DB85" si="289">SUM(DB76:DB84)</f>
        <v>-78655</v>
      </c>
      <c r="DC85" s="295">
        <f t="shared" ref="DC85" si="290">SUM(DC76:DC84)</f>
        <v>-31157</v>
      </c>
      <c r="DD85" s="295">
        <f t="shared" ref="DD85" si="291">SUM(DD76:DD84)</f>
        <v>7574</v>
      </c>
      <c r="DE85" s="295">
        <f t="shared" ref="DE85" si="292">SUM(DE76:DE84)</f>
        <v>-8346</v>
      </c>
      <c r="DF85" s="295">
        <f t="shared" ref="DF85" si="293">SUM(DF76:DF84)</f>
        <v>-62468</v>
      </c>
      <c r="DG85" s="295">
        <f t="shared" ref="DG85" si="294">SUM(DG76:DG84)</f>
        <v>12192</v>
      </c>
      <c r="DH85" s="295">
        <f t="shared" ref="DH85" si="295">SUM(DH76:DH84)</f>
        <v>26803</v>
      </c>
      <c r="DI85" s="295">
        <f t="shared" ref="DI85" si="296">SUM(DI76:DI84)</f>
        <v>-14928</v>
      </c>
      <c r="DJ85" s="295">
        <f t="shared" ref="DJ85" si="297">SUM(DJ76:DJ84)</f>
        <v>7325</v>
      </c>
      <c r="DK85" s="295">
        <f t="shared" ref="DK85:DL85" si="298">SUM(DK76:DK84)</f>
        <v>36157</v>
      </c>
      <c r="DL85" s="295">
        <f t="shared" si="298"/>
        <v>32361</v>
      </c>
      <c r="DM85" s="295">
        <f t="shared" ref="DM85:DN85" si="299">SUM(DM76:DM84)</f>
        <v>33058</v>
      </c>
      <c r="DN85" s="295">
        <f t="shared" si="299"/>
        <v>29986</v>
      </c>
      <c r="DO85" s="295">
        <f t="shared" ref="DO85:DP85" si="300">SUM(DO76:DO84)</f>
        <v>23356</v>
      </c>
      <c r="DP85" s="295">
        <f t="shared" si="300"/>
        <v>8995</v>
      </c>
      <c r="DQ85" s="295">
        <f t="shared" ref="DQ85" si="301">SUM(DQ76:DQ84)</f>
        <v>368</v>
      </c>
      <c r="DR85" s="295">
        <f t="shared" ref="DR85:DS85" si="302">SUM(DR76:DR84)</f>
        <v>11965</v>
      </c>
      <c r="DS85" s="295">
        <f t="shared" si="302"/>
        <v>-29549</v>
      </c>
      <c r="DT85" s="295">
        <f t="shared" ref="DT85" si="303">SUM(DT76:DT84)</f>
        <v>91317</v>
      </c>
      <c r="DU85" s="295">
        <f t="shared" ref="DU85:DV85" si="304">SUM(DU76:DU84)</f>
        <v>27490</v>
      </c>
      <c r="DV85" s="295">
        <f t="shared" si="304"/>
        <v>36349</v>
      </c>
      <c r="DW85" s="295">
        <f t="shared" ref="DW85" si="305">SUM(DW76:DW84)</f>
        <v>12744</v>
      </c>
      <c r="DX85" s="295">
        <f t="shared" ref="DX85:DY85" si="306">SUM(DX76:DX84)</f>
        <v>37757</v>
      </c>
      <c r="DY85" s="295">
        <f t="shared" si="306"/>
        <v>-2411</v>
      </c>
      <c r="DZ85" s="328"/>
      <c r="EA85" s="249">
        <f>EA76+EA79+EA82+EA83+EA84</f>
        <v>157080</v>
      </c>
    </row>
    <row r="86" spans="1:135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327"/>
      <c r="EA86" s="46"/>
    </row>
    <row r="87" spans="1:135" s="34" customFormat="1" x14ac:dyDescent="0.25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3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4">
        <v>494785</v>
      </c>
      <c r="BI87" s="432">
        <v>479382</v>
      </c>
      <c r="BJ87" s="432">
        <v>471598</v>
      </c>
      <c r="BK87" s="432">
        <v>490931</v>
      </c>
      <c r="BL87" s="281">
        <v>521712</v>
      </c>
      <c r="BM87" s="281">
        <v>499787</v>
      </c>
      <c r="BN87" s="281">
        <v>525851</v>
      </c>
      <c r="BO87" s="281">
        <v>496321</v>
      </c>
      <c r="BP87" s="281">
        <v>478181</v>
      </c>
      <c r="BQ87" s="281">
        <v>483591</v>
      </c>
      <c r="BR87" s="281">
        <v>500795</v>
      </c>
      <c r="BS87" s="281">
        <v>535982</v>
      </c>
      <c r="BT87" s="281"/>
      <c r="BU87" s="36">
        <f t="shared" ref="BU87:DY87" si="307">O87-C87</f>
        <v>111836.52000000002</v>
      </c>
      <c r="BV87" s="40">
        <f t="shared" si="307"/>
        <v>150667.19</v>
      </c>
      <c r="BW87" s="40">
        <f t="shared" si="307"/>
        <v>211341.89</v>
      </c>
      <c r="BX87" s="40">
        <f t="shared" si="307"/>
        <v>270629.26</v>
      </c>
      <c r="BY87" s="40">
        <f t="shared" si="307"/>
        <v>307084.76</v>
      </c>
      <c r="BZ87" s="40">
        <f t="shared" si="307"/>
        <v>321041.91000000003</v>
      </c>
      <c r="CA87" s="40">
        <f t="shared" si="307"/>
        <v>361508.63</v>
      </c>
      <c r="CB87" s="40">
        <f t="shared" si="307"/>
        <v>386470.35</v>
      </c>
      <c r="CC87" s="40">
        <f t="shared" si="307"/>
        <v>431931.36</v>
      </c>
      <c r="CD87" s="40">
        <f t="shared" si="307"/>
        <v>470475.52000000002</v>
      </c>
      <c r="CE87" s="40">
        <f t="shared" si="307"/>
        <v>479831.07</v>
      </c>
      <c r="CF87" s="40">
        <f t="shared" si="307"/>
        <v>477886.98</v>
      </c>
      <c r="CG87" s="40">
        <f t="shared" si="307"/>
        <v>472182.04</v>
      </c>
      <c r="CH87" s="40">
        <f t="shared" si="307"/>
        <v>394928</v>
      </c>
      <c r="CI87" s="40">
        <f t="shared" si="307"/>
        <v>347014</v>
      </c>
      <c r="CJ87" s="40">
        <f t="shared" si="307"/>
        <v>284980</v>
      </c>
      <c r="CK87" s="40">
        <f t="shared" si="307"/>
        <v>222676</v>
      </c>
      <c r="CL87" s="40">
        <f t="shared" si="307"/>
        <v>95466</v>
      </c>
      <c r="CM87" s="258">
        <f t="shared" si="307"/>
        <v>-22554</v>
      </c>
      <c r="CN87" s="258">
        <f t="shared" si="307"/>
        <v>-67051</v>
      </c>
      <c r="CO87" s="258">
        <f t="shared" si="307"/>
        <v>-108512</v>
      </c>
      <c r="CP87" s="258">
        <f t="shared" si="307"/>
        <v>-201751</v>
      </c>
      <c r="CQ87" s="294">
        <f t="shared" si="307"/>
        <v>-220481</v>
      </c>
      <c r="CR87" s="294">
        <f t="shared" si="307"/>
        <v>-222657</v>
      </c>
      <c r="CS87" s="294">
        <f t="shared" si="307"/>
        <v>-230988</v>
      </c>
      <c r="CT87" s="294">
        <f t="shared" si="307"/>
        <v>-244639</v>
      </c>
      <c r="CU87" s="294">
        <f t="shared" si="307"/>
        <v>-269409</v>
      </c>
      <c r="CV87" s="294">
        <f t="shared" si="307"/>
        <v>-303012</v>
      </c>
      <c r="CW87" s="294">
        <f t="shared" si="307"/>
        <v>-329637</v>
      </c>
      <c r="CX87" s="294">
        <f t="shared" si="307"/>
        <v>-178276</v>
      </c>
      <c r="CY87" s="294">
        <f t="shared" si="307"/>
        <v>-129263</v>
      </c>
      <c r="CZ87" s="294">
        <f t="shared" si="307"/>
        <v>-100382</v>
      </c>
      <c r="DA87" s="294">
        <f t="shared" si="307"/>
        <v>-134000</v>
      </c>
      <c r="DB87" s="294">
        <f t="shared" si="307"/>
        <v>-75299</v>
      </c>
      <c r="DC87" s="294">
        <f t="shared" si="307"/>
        <v>-102140</v>
      </c>
      <c r="DD87" s="294">
        <f t="shared" si="307"/>
        <v>-114879</v>
      </c>
      <c r="DE87" s="294">
        <f t="shared" si="307"/>
        <v>-109784</v>
      </c>
      <c r="DF87" s="294">
        <f t="shared" si="307"/>
        <v>-72580</v>
      </c>
      <c r="DG87" s="294">
        <f t="shared" si="307"/>
        <v>-37051</v>
      </c>
      <c r="DH87" s="294">
        <f t="shared" si="307"/>
        <v>-3288</v>
      </c>
      <c r="DI87" s="294">
        <f t="shared" si="307"/>
        <v>3893</v>
      </c>
      <c r="DJ87" s="294">
        <f t="shared" si="307"/>
        <v>-32448</v>
      </c>
      <c r="DK87" s="294">
        <f t="shared" si="307"/>
        <v>-24114</v>
      </c>
      <c r="DL87" s="294">
        <f t="shared" si="307"/>
        <v>-38027</v>
      </c>
      <c r="DM87" s="294">
        <f t="shared" si="307"/>
        <v>-1712</v>
      </c>
      <c r="DN87" s="294">
        <f t="shared" si="307"/>
        <v>6844</v>
      </c>
      <c r="DO87" s="294">
        <f t="shared" si="307"/>
        <v>9114</v>
      </c>
      <c r="DP87" s="294">
        <f t="shared" si="307"/>
        <v>29065</v>
      </c>
      <c r="DQ87" s="294">
        <f t="shared" si="307"/>
        <v>20060</v>
      </c>
      <c r="DR87" s="294">
        <f t="shared" si="307"/>
        <v>42906</v>
      </c>
      <c r="DS87" s="294">
        <f t="shared" si="307"/>
        <v>-12508</v>
      </c>
      <c r="DT87" s="294">
        <f t="shared" si="307"/>
        <v>14169</v>
      </c>
      <c r="DU87" s="294">
        <f t="shared" si="307"/>
        <v>21735</v>
      </c>
      <c r="DV87" s="294">
        <f t="shared" si="307"/>
        <v>27025</v>
      </c>
      <c r="DW87" s="294">
        <f t="shared" si="307"/>
        <v>51612</v>
      </c>
      <c r="DX87" s="294">
        <f t="shared" si="307"/>
        <v>68816</v>
      </c>
      <c r="DY87" s="294">
        <f t="shared" si="307"/>
        <v>64988</v>
      </c>
      <c r="DZ87" s="327"/>
      <c r="EA87" s="61">
        <f>'MONTHLY SUMMARIES'!F59</f>
        <v>535982</v>
      </c>
    </row>
    <row r="88" spans="1:135" s="34" customFormat="1" x14ac:dyDescent="0.2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89367.78</v>
      </c>
      <c r="AA88" s="208">
        <v>87860.2</v>
      </c>
      <c r="AB88" s="208">
        <v>79627.789999999994</v>
      </c>
      <c r="AC88" s="208">
        <v>92810.49</v>
      </c>
      <c r="AD88" s="208">
        <v>92515.15</v>
      </c>
      <c r="AE88" s="208">
        <v>86567.84</v>
      </c>
      <c r="AF88" s="208">
        <v>67118.84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3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4">
        <v>83313</v>
      </c>
      <c r="BI88" s="432">
        <v>85187</v>
      </c>
      <c r="BJ88" s="432">
        <v>72139</v>
      </c>
      <c r="BK88" s="432">
        <v>78257</v>
      </c>
      <c r="BL88" s="281">
        <v>89703</v>
      </c>
      <c r="BM88" s="281">
        <v>89703</v>
      </c>
      <c r="BN88" s="281">
        <v>82094</v>
      </c>
      <c r="BO88" s="281">
        <v>82802</v>
      </c>
      <c r="BP88" s="281">
        <v>76591</v>
      </c>
      <c r="BQ88" s="281">
        <v>78115</v>
      </c>
      <c r="BR88" s="281">
        <v>83798</v>
      </c>
      <c r="BS88" s="281">
        <v>101159</v>
      </c>
      <c r="BT88" s="281"/>
      <c r="BU88" s="36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327"/>
      <c r="EA88" s="61">
        <f>GETPIVOTDATA("VALUE",'CSS ESCO pvt'!$I$3,"DATE_FILE",$EA$8,"COMPANY",$EA$6,"TRIM_CAT","Residential-GRID","TRIM_LINE",$A86)</f>
        <v>101159</v>
      </c>
    </row>
    <row r="89" spans="1:135" s="34" customFormat="1" x14ac:dyDescent="0.2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</v>
      </c>
      <c r="X89" s="38">
        <v>661005.38</v>
      </c>
      <c r="Y89" s="208">
        <v>695686.8</v>
      </c>
      <c r="Z89" s="208">
        <v>690701.22</v>
      </c>
      <c r="AA89" s="208">
        <v>723782.8</v>
      </c>
      <c r="AB89" s="208">
        <v>716397.21</v>
      </c>
      <c r="AC89" s="208">
        <v>725944.51</v>
      </c>
      <c r="AD89" s="208">
        <v>725466.85</v>
      </c>
      <c r="AE89" s="208">
        <v>713762.16</v>
      </c>
      <c r="AF89" s="208">
        <v>594761.16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3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4">
        <v>411472</v>
      </c>
      <c r="BI89" s="432">
        <v>394195</v>
      </c>
      <c r="BJ89" s="432">
        <v>399459</v>
      </c>
      <c r="BK89" s="432">
        <v>412674</v>
      </c>
      <c r="BL89" s="281">
        <v>432009</v>
      </c>
      <c r="BM89" s="281">
        <v>410084</v>
      </c>
      <c r="BN89" s="281">
        <v>443757</v>
      </c>
      <c r="BO89" s="281">
        <v>413519</v>
      </c>
      <c r="BP89" s="281">
        <v>401590</v>
      </c>
      <c r="BQ89" s="281">
        <v>405476</v>
      </c>
      <c r="BR89" s="281">
        <v>416997</v>
      </c>
      <c r="BS89" s="281">
        <v>434823</v>
      </c>
      <c r="BT89" s="281"/>
      <c r="BU89" s="36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327"/>
      <c r="EA89" s="75">
        <f>EA87-EA88</f>
        <v>434823</v>
      </c>
    </row>
    <row r="90" spans="1:135" s="34" customFormat="1" x14ac:dyDescent="0.25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3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4">
        <v>41962</v>
      </c>
      <c r="BI90" s="432">
        <v>38485</v>
      </c>
      <c r="BJ90" s="432">
        <v>30830</v>
      </c>
      <c r="BK90" s="432">
        <v>38757</v>
      </c>
      <c r="BL90" s="281">
        <v>37038</v>
      </c>
      <c r="BM90" s="281">
        <v>40643</v>
      </c>
      <c r="BN90" s="281">
        <v>35192</v>
      </c>
      <c r="BO90" s="281">
        <v>44790</v>
      </c>
      <c r="BP90" s="281">
        <v>43923</v>
      </c>
      <c r="BQ90" s="281">
        <v>34045</v>
      </c>
      <c r="BR90" s="281">
        <v>35396</v>
      </c>
      <c r="BS90" s="281">
        <v>35434</v>
      </c>
      <c r="BT90" s="281"/>
      <c r="BU90" s="36">
        <f t="shared" ref="BU90:DY90" si="308">O90-C90</f>
        <v>-3428.1200000000026</v>
      </c>
      <c r="BV90" s="40">
        <f t="shared" si="308"/>
        <v>868.33000000000175</v>
      </c>
      <c r="BW90" s="40">
        <f t="shared" si="308"/>
        <v>4853.2799999999988</v>
      </c>
      <c r="BX90" s="40">
        <f t="shared" si="308"/>
        <v>9135.9400000000023</v>
      </c>
      <c r="BY90" s="40">
        <f t="shared" si="308"/>
        <v>18849.239999999998</v>
      </c>
      <c r="BZ90" s="40">
        <f t="shared" si="308"/>
        <v>18593.910000000003</v>
      </c>
      <c r="CA90" s="40">
        <f t="shared" si="308"/>
        <v>10651.160000000003</v>
      </c>
      <c r="CB90" s="40">
        <f t="shared" si="308"/>
        <v>-376.59999999999854</v>
      </c>
      <c r="CC90" s="40">
        <f t="shared" si="308"/>
        <v>2795.9800000000032</v>
      </c>
      <c r="CD90" s="40">
        <f t="shared" si="308"/>
        <v>13021.39</v>
      </c>
      <c r="CE90" s="40">
        <f t="shared" si="308"/>
        <v>8425.8300000000017</v>
      </c>
      <c r="CF90" s="40">
        <f t="shared" si="308"/>
        <v>15042.980000000003</v>
      </c>
      <c r="CG90" s="40">
        <f t="shared" si="308"/>
        <v>24428.18</v>
      </c>
      <c r="CH90" s="40">
        <f t="shared" si="308"/>
        <v>40139</v>
      </c>
      <c r="CI90" s="40">
        <f t="shared" si="308"/>
        <v>39085</v>
      </c>
      <c r="CJ90" s="40">
        <f t="shared" si="308"/>
        <v>41293</v>
      </c>
      <c r="CK90" s="40">
        <f t="shared" si="308"/>
        <v>17491</v>
      </c>
      <c r="CL90" s="40">
        <f t="shared" si="308"/>
        <v>34228</v>
      </c>
      <c r="CM90" s="258">
        <f t="shared" si="308"/>
        <v>30008</v>
      </c>
      <c r="CN90" s="258">
        <f t="shared" si="308"/>
        <v>28947</v>
      </c>
      <c r="CO90" s="258">
        <f t="shared" si="308"/>
        <v>8811</v>
      </c>
      <c r="CP90" s="258">
        <f t="shared" si="308"/>
        <v>23982</v>
      </c>
      <c r="CQ90" s="294">
        <f t="shared" si="308"/>
        <v>30627</v>
      </c>
      <c r="CR90" s="294">
        <f t="shared" si="308"/>
        <v>17162</v>
      </c>
      <c r="CS90" s="294">
        <f t="shared" si="308"/>
        <v>698</v>
      </c>
      <c r="CT90" s="294">
        <f t="shared" si="308"/>
        <v>-17421</v>
      </c>
      <c r="CU90" s="294">
        <f t="shared" si="308"/>
        <v>-13701</v>
      </c>
      <c r="CV90" s="294">
        <f t="shared" si="308"/>
        <v>-19212</v>
      </c>
      <c r="CW90" s="294">
        <f t="shared" si="308"/>
        <v>-19930</v>
      </c>
      <c r="CX90" s="294">
        <f t="shared" si="308"/>
        <v>-64298</v>
      </c>
      <c r="CY90" s="294">
        <f t="shared" si="308"/>
        <v>-36072</v>
      </c>
      <c r="CZ90" s="294">
        <f t="shared" si="308"/>
        <v>-39950</v>
      </c>
      <c r="DA90" s="294">
        <f t="shared" si="308"/>
        <v>-24596</v>
      </c>
      <c r="DB90" s="294">
        <f t="shared" si="308"/>
        <v>-58612</v>
      </c>
      <c r="DC90" s="294">
        <f t="shared" si="308"/>
        <v>-63831</v>
      </c>
      <c r="DD90" s="294">
        <f t="shared" si="308"/>
        <v>-54178</v>
      </c>
      <c r="DE90" s="294">
        <f t="shared" si="308"/>
        <v>-45380</v>
      </c>
      <c r="DF90" s="294">
        <f t="shared" si="308"/>
        <v>-46184</v>
      </c>
      <c r="DG90" s="294">
        <f t="shared" si="308"/>
        <v>-51778</v>
      </c>
      <c r="DH90" s="294">
        <f t="shared" si="308"/>
        <v>-47553</v>
      </c>
      <c r="DI90" s="294">
        <f t="shared" si="308"/>
        <v>-41015</v>
      </c>
      <c r="DJ90" s="294">
        <f t="shared" si="308"/>
        <v>-2151</v>
      </c>
      <c r="DK90" s="294">
        <f t="shared" si="308"/>
        <v>-19598</v>
      </c>
      <c r="DL90" s="294">
        <f t="shared" si="308"/>
        <v>-1640</v>
      </c>
      <c r="DM90" s="294">
        <f t="shared" si="308"/>
        <v>-676</v>
      </c>
      <c r="DN90" s="294">
        <f t="shared" si="308"/>
        <v>8085</v>
      </c>
      <c r="DO90" s="294">
        <f t="shared" si="308"/>
        <v>7607</v>
      </c>
      <c r="DP90" s="294">
        <f t="shared" si="308"/>
        <v>-2108</v>
      </c>
      <c r="DQ90" s="294">
        <f t="shared" si="308"/>
        <v>2000</v>
      </c>
      <c r="DR90" s="294">
        <f t="shared" si="308"/>
        <v>-15</v>
      </c>
      <c r="DS90" s="294">
        <f t="shared" si="308"/>
        <v>1920</v>
      </c>
      <c r="DT90" s="294">
        <f t="shared" si="308"/>
        <v>-7545</v>
      </c>
      <c r="DU90" s="294">
        <f t="shared" si="308"/>
        <v>9634</v>
      </c>
      <c r="DV90" s="294">
        <f t="shared" si="308"/>
        <v>-1256</v>
      </c>
      <c r="DW90" s="294">
        <f t="shared" si="308"/>
        <v>-8373</v>
      </c>
      <c r="DX90" s="294">
        <f t="shared" si="308"/>
        <v>-7022</v>
      </c>
      <c r="DY90" s="294">
        <f t="shared" si="308"/>
        <v>-5942</v>
      </c>
      <c r="DZ90" s="327"/>
      <c r="EA90" s="61">
        <f>'MONTHLY SUMMARIES'!F60</f>
        <v>35434</v>
      </c>
    </row>
    <row r="91" spans="1:135" s="34" customFormat="1" x14ac:dyDescent="0.2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9901.64</v>
      </c>
      <c r="AA91" s="208">
        <v>9919.93</v>
      </c>
      <c r="AB91" s="208">
        <v>10736.51</v>
      </c>
      <c r="AC91" s="208">
        <v>13517.76</v>
      </c>
      <c r="AD91" s="208">
        <v>13660.27</v>
      </c>
      <c r="AE91" s="208">
        <v>15585.44</v>
      </c>
      <c r="AF91" s="208">
        <v>24485.13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3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4">
        <v>14535</v>
      </c>
      <c r="BI91" s="432">
        <v>13961</v>
      </c>
      <c r="BJ91" s="432">
        <v>14594</v>
      </c>
      <c r="BK91" s="432">
        <v>15698</v>
      </c>
      <c r="BL91" s="281">
        <v>17557</v>
      </c>
      <c r="BM91" s="281">
        <v>17557</v>
      </c>
      <c r="BN91" s="281">
        <v>8048</v>
      </c>
      <c r="BO91" s="281">
        <v>7437</v>
      </c>
      <c r="BP91" s="281">
        <v>7279</v>
      </c>
      <c r="BQ91" s="281">
        <v>6060</v>
      </c>
      <c r="BR91" s="281">
        <v>6959</v>
      </c>
      <c r="BS91" s="281">
        <v>6469</v>
      </c>
      <c r="BT91" s="281"/>
      <c r="BU91" s="36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327"/>
      <c r="EA91" s="61">
        <f>GETPIVOTDATA("VALUE",'CSS ESCO pvt'!$I$3,"DATE_FILE",$EA$8,"COMPANY",$EA$6,"TRIM_CAT","Low Income Residential-GRID","TRIM_LINE",$A86)</f>
        <v>6469</v>
      </c>
    </row>
    <row r="92" spans="1:135" s="34" customFormat="1" x14ac:dyDescent="0.2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</v>
      </c>
      <c r="Y92" s="208">
        <v>53886.34</v>
      </c>
      <c r="Z92" s="208">
        <v>60052.36</v>
      </c>
      <c r="AA92" s="208">
        <v>71519.070000000007</v>
      </c>
      <c r="AB92" s="208">
        <v>89921.49</v>
      </c>
      <c r="AC92" s="208">
        <v>90684.24</v>
      </c>
      <c r="AD92" s="208">
        <v>95841.73</v>
      </c>
      <c r="AE92" s="208">
        <v>80515.56</v>
      </c>
      <c r="AF92" s="208">
        <v>87142.87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3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4">
        <v>27427</v>
      </c>
      <c r="BI92" s="432">
        <v>24524</v>
      </c>
      <c r="BJ92" s="432">
        <v>16236</v>
      </c>
      <c r="BK92" s="432">
        <v>23059</v>
      </c>
      <c r="BL92" s="281">
        <v>19481</v>
      </c>
      <c r="BM92" s="281">
        <v>23086</v>
      </c>
      <c r="BN92" s="281">
        <v>27144</v>
      </c>
      <c r="BO92" s="281">
        <v>37353</v>
      </c>
      <c r="BP92" s="281">
        <v>36644</v>
      </c>
      <c r="BQ92" s="281">
        <v>27985</v>
      </c>
      <c r="BR92" s="281">
        <v>28437</v>
      </c>
      <c r="BS92" s="281">
        <v>28965</v>
      </c>
      <c r="BT92" s="281"/>
      <c r="BU92" s="36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327"/>
      <c r="EA92" s="75">
        <f>EA90-EA91</f>
        <v>28965</v>
      </c>
    </row>
    <row r="93" spans="1:135" s="34" customFormat="1" x14ac:dyDescent="0.25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3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4">
        <v>17887</v>
      </c>
      <c r="BI93" s="432">
        <v>16450</v>
      </c>
      <c r="BJ93" s="432">
        <v>12814</v>
      </c>
      <c r="BK93" s="432">
        <v>22347</v>
      </c>
      <c r="BL93" s="281">
        <v>30208</v>
      </c>
      <c r="BM93" s="281">
        <v>32553</v>
      </c>
      <c r="BN93" s="281">
        <v>26418</v>
      </c>
      <c r="BO93" s="281">
        <v>25433</v>
      </c>
      <c r="BP93" s="281">
        <v>30044</v>
      </c>
      <c r="BQ93" s="281">
        <v>24230</v>
      </c>
      <c r="BR93" s="281">
        <v>23664</v>
      </c>
      <c r="BS93" s="281">
        <v>40892</v>
      </c>
      <c r="BT93" s="281"/>
      <c r="BU93" s="36">
        <f t="shared" ref="BU93:CD95" si="309">O93-C93</f>
        <v>-1140.0199999999995</v>
      </c>
      <c r="BV93" s="40">
        <f t="shared" si="309"/>
        <v>15133.73</v>
      </c>
      <c r="BW93" s="40">
        <f t="shared" si="309"/>
        <v>19108.080000000002</v>
      </c>
      <c r="BX93" s="40">
        <f t="shared" si="309"/>
        <v>30972.48</v>
      </c>
      <c r="BY93" s="40">
        <f t="shared" si="309"/>
        <v>41320.729999999996</v>
      </c>
      <c r="BZ93" s="40">
        <f t="shared" si="309"/>
        <v>44342.879999999997</v>
      </c>
      <c r="CA93" s="40">
        <f t="shared" si="309"/>
        <v>45149.3</v>
      </c>
      <c r="CB93" s="40">
        <f t="shared" si="309"/>
        <v>10856.73</v>
      </c>
      <c r="CC93" s="40">
        <f t="shared" si="309"/>
        <v>18321.060000000001</v>
      </c>
      <c r="CD93" s="40">
        <f t="shared" si="309"/>
        <v>27899.97</v>
      </c>
      <c r="CE93" s="40">
        <f t="shared" ref="CE93:CN95" si="310">Y93-M93</f>
        <v>29580.080000000002</v>
      </c>
      <c r="CF93" s="40">
        <f t="shared" si="310"/>
        <v>39699.74</v>
      </c>
      <c r="CG93" s="40">
        <f t="shared" si="310"/>
        <v>38098.410000000003</v>
      </c>
      <c r="CH93" s="40">
        <f t="shared" si="310"/>
        <v>11793</v>
      </c>
      <c r="CI93" s="40">
        <f t="shared" si="310"/>
        <v>1780</v>
      </c>
      <c r="CJ93" s="40">
        <f t="shared" si="310"/>
        <v>-8220</v>
      </c>
      <c r="CK93" s="40">
        <f t="shared" si="310"/>
        <v>-18100</v>
      </c>
      <c r="CL93" s="40">
        <f t="shared" si="310"/>
        <v>-18787</v>
      </c>
      <c r="CM93" s="258">
        <f t="shared" si="310"/>
        <v>-28338</v>
      </c>
      <c r="CN93" s="258">
        <f t="shared" si="310"/>
        <v>9495</v>
      </c>
      <c r="CO93" s="258">
        <f t="shared" ref="CO93:CX95" si="311">AI93-W93</f>
        <v>13040</v>
      </c>
      <c r="CP93" s="258">
        <f t="shared" si="311"/>
        <v>-16969</v>
      </c>
      <c r="CQ93" s="294">
        <f t="shared" si="311"/>
        <v>-15868</v>
      </c>
      <c r="CR93" s="294">
        <f t="shared" si="311"/>
        <v>-23780</v>
      </c>
      <c r="CS93" s="294">
        <f t="shared" si="311"/>
        <v>-29533</v>
      </c>
      <c r="CT93" s="294">
        <f t="shared" si="311"/>
        <v>-12443</v>
      </c>
      <c r="CU93" s="294">
        <f t="shared" si="311"/>
        <v>-7871</v>
      </c>
      <c r="CV93" s="294">
        <f t="shared" si="311"/>
        <v>-8282</v>
      </c>
      <c r="CW93" s="294">
        <f t="shared" si="311"/>
        <v>-20889</v>
      </c>
      <c r="CX93" s="294">
        <f t="shared" si="311"/>
        <v>-19249</v>
      </c>
      <c r="CY93" s="294">
        <f t="shared" ref="CY93:DH95" si="312">AS93-AG93</f>
        <v>-13537</v>
      </c>
      <c r="CZ93" s="294">
        <f t="shared" si="312"/>
        <v>-19157</v>
      </c>
      <c r="DA93" s="294">
        <f t="shared" si="312"/>
        <v>-23870</v>
      </c>
      <c r="DB93" s="294">
        <f t="shared" si="312"/>
        <v>-6833</v>
      </c>
      <c r="DC93" s="294">
        <f t="shared" si="312"/>
        <v>-13076</v>
      </c>
      <c r="DD93" s="294">
        <f t="shared" si="312"/>
        <v>-7904</v>
      </c>
      <c r="DE93" s="294">
        <f t="shared" si="312"/>
        <v>-3535</v>
      </c>
      <c r="DF93" s="294">
        <f t="shared" si="312"/>
        <v>-7766</v>
      </c>
      <c r="DG93" s="294">
        <f t="shared" si="312"/>
        <v>-10981</v>
      </c>
      <c r="DH93" s="294">
        <f t="shared" si="312"/>
        <v>-11254</v>
      </c>
      <c r="DI93" s="294">
        <f t="shared" ref="DI93:DY95" si="313">BC93-AQ93</f>
        <v>3934</v>
      </c>
      <c r="DJ93" s="294">
        <f t="shared" si="313"/>
        <v>-837</v>
      </c>
      <c r="DK93" s="294">
        <f t="shared" si="313"/>
        <v>3108</v>
      </c>
      <c r="DL93" s="294">
        <f t="shared" si="313"/>
        <v>-1737</v>
      </c>
      <c r="DM93" s="294">
        <f t="shared" si="313"/>
        <v>-1501</v>
      </c>
      <c r="DN93" s="294">
        <f t="shared" si="313"/>
        <v>6792</v>
      </c>
      <c r="DO93" s="294">
        <f t="shared" si="313"/>
        <v>4908</v>
      </c>
      <c r="DP93" s="294">
        <f t="shared" si="313"/>
        <v>697</v>
      </c>
      <c r="DQ93" s="294">
        <f t="shared" si="313"/>
        <v>10850</v>
      </c>
      <c r="DR93" s="294">
        <f t="shared" si="313"/>
        <v>19106</v>
      </c>
      <c r="DS93" s="294">
        <f t="shared" si="313"/>
        <v>21624</v>
      </c>
      <c r="DT93" s="294">
        <f t="shared" si="313"/>
        <v>17064</v>
      </c>
      <c r="DU93" s="294">
        <f t="shared" si="313"/>
        <v>12909</v>
      </c>
      <c r="DV93" s="294">
        <f t="shared" si="313"/>
        <v>18872</v>
      </c>
      <c r="DW93" s="294">
        <f t="shared" si="313"/>
        <v>13556</v>
      </c>
      <c r="DX93" s="294">
        <f t="shared" si="313"/>
        <v>12990</v>
      </c>
      <c r="DY93" s="294">
        <f t="shared" si="313"/>
        <v>28656</v>
      </c>
      <c r="DZ93" s="327"/>
      <c r="EA93" s="61">
        <f>'MONTHLY SUMMARIES'!F61</f>
        <v>40892</v>
      </c>
    </row>
    <row r="94" spans="1:135" s="34" customFormat="1" x14ac:dyDescent="0.25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3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4">
        <v>6218</v>
      </c>
      <c r="BI94" s="432">
        <v>11</v>
      </c>
      <c r="BJ94" s="432">
        <v>1985</v>
      </c>
      <c r="BK94" s="432">
        <v>0</v>
      </c>
      <c r="BL94" s="281">
        <v>57</v>
      </c>
      <c r="BM94" s="281">
        <v>0</v>
      </c>
      <c r="BN94" s="281">
        <v>0</v>
      </c>
      <c r="BO94" s="281">
        <v>0</v>
      </c>
      <c r="BP94" s="281">
        <v>0</v>
      </c>
      <c r="BQ94" s="281">
        <v>60</v>
      </c>
      <c r="BR94" s="281">
        <v>2885</v>
      </c>
      <c r="BS94" s="281">
        <v>16352</v>
      </c>
      <c r="BT94" s="281"/>
      <c r="BU94" s="36">
        <f t="shared" si="309"/>
        <v>3189.3199999999997</v>
      </c>
      <c r="BV94" s="40">
        <f t="shared" si="309"/>
        <v>9383.83</v>
      </c>
      <c r="BW94" s="40">
        <f t="shared" si="309"/>
        <v>3663.54</v>
      </c>
      <c r="BX94" s="40">
        <f t="shared" si="309"/>
        <v>5607.92</v>
      </c>
      <c r="BY94" s="40">
        <f t="shared" si="309"/>
        <v>9264</v>
      </c>
      <c r="BZ94" s="40">
        <f t="shared" si="309"/>
        <v>6109.6</v>
      </c>
      <c r="CA94" s="40">
        <f t="shared" si="309"/>
        <v>5601.2</v>
      </c>
      <c r="CB94" s="40">
        <f t="shared" si="309"/>
        <v>6205.89</v>
      </c>
      <c r="CC94" s="40">
        <f t="shared" si="309"/>
        <v>11184.76</v>
      </c>
      <c r="CD94" s="40">
        <f t="shared" si="309"/>
        <v>9958.41</v>
      </c>
      <c r="CE94" s="40">
        <f t="shared" si="310"/>
        <v>13816.09</v>
      </c>
      <c r="CF94" s="40">
        <f t="shared" si="310"/>
        <v>14285.51</v>
      </c>
      <c r="CG94" s="40">
        <f t="shared" si="310"/>
        <v>64.050000000000182</v>
      </c>
      <c r="CH94" s="40">
        <f t="shared" si="310"/>
        <v>-8488</v>
      </c>
      <c r="CI94" s="40">
        <f t="shared" si="310"/>
        <v>-4245</v>
      </c>
      <c r="CJ94" s="40">
        <f t="shared" si="310"/>
        <v>-5608</v>
      </c>
      <c r="CK94" s="40">
        <f t="shared" si="310"/>
        <v>-9264</v>
      </c>
      <c r="CL94" s="40">
        <f t="shared" si="310"/>
        <v>-7448</v>
      </c>
      <c r="CM94" s="258">
        <f t="shared" si="310"/>
        <v>-9081</v>
      </c>
      <c r="CN94" s="258">
        <f t="shared" si="310"/>
        <v>-11261</v>
      </c>
      <c r="CO94" s="258">
        <f t="shared" si="311"/>
        <v>-13802</v>
      </c>
      <c r="CP94" s="258">
        <f t="shared" si="311"/>
        <v>-14793</v>
      </c>
      <c r="CQ94" s="294">
        <f t="shared" si="311"/>
        <v>-14837</v>
      </c>
      <c r="CR94" s="294">
        <f t="shared" si="311"/>
        <v>-13469</v>
      </c>
      <c r="CS94" s="294">
        <f t="shared" si="311"/>
        <v>-3343</v>
      </c>
      <c r="CT94" s="294">
        <f t="shared" si="311"/>
        <v>-993</v>
      </c>
      <c r="CU94" s="294">
        <f t="shared" si="311"/>
        <v>-978</v>
      </c>
      <c r="CV94" s="294">
        <f t="shared" si="311"/>
        <v>0</v>
      </c>
      <c r="CW94" s="294">
        <f t="shared" si="311"/>
        <v>0</v>
      </c>
      <c r="CX94" s="294">
        <f t="shared" si="311"/>
        <v>0</v>
      </c>
      <c r="CY94" s="294">
        <f t="shared" si="312"/>
        <v>4391</v>
      </c>
      <c r="CZ94" s="294">
        <f t="shared" si="312"/>
        <v>30</v>
      </c>
      <c r="DA94" s="294">
        <f t="shared" si="312"/>
        <v>45</v>
      </c>
      <c r="DB94" s="294">
        <f t="shared" si="312"/>
        <v>619</v>
      </c>
      <c r="DC94" s="294">
        <f t="shared" si="312"/>
        <v>-42</v>
      </c>
      <c r="DD94" s="294">
        <f t="shared" si="312"/>
        <v>2463</v>
      </c>
      <c r="DE94" s="294">
        <f t="shared" si="312"/>
        <v>930</v>
      </c>
      <c r="DF94" s="294">
        <f t="shared" si="312"/>
        <v>1744</v>
      </c>
      <c r="DG94" s="294">
        <f t="shared" si="312"/>
        <v>2349</v>
      </c>
      <c r="DH94" s="294">
        <f t="shared" si="312"/>
        <v>2627</v>
      </c>
      <c r="DI94" s="294">
        <f t="shared" si="313"/>
        <v>3029</v>
      </c>
      <c r="DJ94" s="294">
        <f t="shared" si="313"/>
        <v>3503</v>
      </c>
      <c r="DK94" s="294">
        <f t="shared" si="313"/>
        <v>-4391</v>
      </c>
      <c r="DL94" s="294">
        <f t="shared" si="313"/>
        <v>-30</v>
      </c>
      <c r="DM94" s="294">
        <f t="shared" si="313"/>
        <v>-40</v>
      </c>
      <c r="DN94" s="294">
        <f t="shared" si="313"/>
        <v>5277</v>
      </c>
      <c r="DO94" s="294">
        <f t="shared" si="313"/>
        <v>-1443</v>
      </c>
      <c r="DP94" s="294">
        <f t="shared" si="313"/>
        <v>-1396</v>
      </c>
      <c r="DQ94" s="294">
        <f t="shared" si="313"/>
        <v>-930</v>
      </c>
      <c r="DR94" s="294">
        <f t="shared" si="313"/>
        <v>-1687</v>
      </c>
      <c r="DS94" s="294">
        <f t="shared" si="313"/>
        <v>-2349</v>
      </c>
      <c r="DT94" s="294">
        <f t="shared" si="313"/>
        <v>-2627</v>
      </c>
      <c r="DU94" s="294">
        <f t="shared" si="313"/>
        <v>-3029</v>
      </c>
      <c r="DV94" s="294">
        <f t="shared" si="313"/>
        <v>-3503</v>
      </c>
      <c r="DW94" s="294">
        <f t="shared" si="313"/>
        <v>60</v>
      </c>
      <c r="DX94" s="294">
        <f t="shared" si="313"/>
        <v>2885</v>
      </c>
      <c r="DY94" s="294">
        <f t="shared" si="313"/>
        <v>16347</v>
      </c>
      <c r="DZ94" s="327"/>
      <c r="EA94" s="61">
        <f>'MONTHLY SUMMARIES'!F62</f>
        <v>16352</v>
      </c>
    </row>
    <row r="95" spans="1:135" s="34" customFormat="1" x14ac:dyDescent="0.25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3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4">
        <v>28866</v>
      </c>
      <c r="BI95" s="432">
        <v>43054</v>
      </c>
      <c r="BJ95" s="432">
        <v>48288</v>
      </c>
      <c r="BK95" s="432">
        <v>79881</v>
      </c>
      <c r="BL95" s="281">
        <v>22275</v>
      </c>
      <c r="BM95" s="281">
        <v>24565</v>
      </c>
      <c r="BN95" s="281">
        <v>36916</v>
      </c>
      <c r="BO95" s="281">
        <v>25921</v>
      </c>
      <c r="BP95" s="281">
        <v>56</v>
      </c>
      <c r="BQ95" s="281">
        <v>5457</v>
      </c>
      <c r="BR95" s="281">
        <v>0</v>
      </c>
      <c r="BS95" s="281">
        <v>0</v>
      </c>
      <c r="BT95" s="281"/>
      <c r="BU95" s="36">
        <f t="shared" si="309"/>
        <v>0</v>
      </c>
      <c r="BV95" s="40">
        <f t="shared" si="309"/>
        <v>0</v>
      </c>
      <c r="BW95" s="40">
        <f t="shared" si="309"/>
        <v>0</v>
      </c>
      <c r="BX95" s="40">
        <f t="shared" si="309"/>
        <v>0</v>
      </c>
      <c r="BY95" s="40">
        <f t="shared" si="309"/>
        <v>0</v>
      </c>
      <c r="BZ95" s="40">
        <f t="shared" si="309"/>
        <v>0</v>
      </c>
      <c r="CA95" s="40">
        <f t="shared" si="309"/>
        <v>0</v>
      </c>
      <c r="CB95" s="40">
        <f t="shared" si="309"/>
        <v>0</v>
      </c>
      <c r="CC95" s="40">
        <f t="shared" si="309"/>
        <v>0</v>
      </c>
      <c r="CD95" s="40">
        <f t="shared" si="309"/>
        <v>0</v>
      </c>
      <c r="CE95" s="40">
        <f t="shared" si="310"/>
        <v>0</v>
      </c>
      <c r="CF95" s="40">
        <f t="shared" si="310"/>
        <v>0</v>
      </c>
      <c r="CG95" s="40">
        <f t="shared" si="310"/>
        <v>0</v>
      </c>
      <c r="CH95" s="40">
        <f t="shared" si="310"/>
        <v>0</v>
      </c>
      <c r="CI95" s="40">
        <f t="shared" si="310"/>
        <v>0</v>
      </c>
      <c r="CJ95" s="40">
        <f t="shared" si="310"/>
        <v>0</v>
      </c>
      <c r="CK95" s="40">
        <f t="shared" si="310"/>
        <v>0</v>
      </c>
      <c r="CL95" s="40">
        <f t="shared" si="310"/>
        <v>0</v>
      </c>
      <c r="CM95" s="258">
        <f t="shared" si="310"/>
        <v>212</v>
      </c>
      <c r="CN95" s="258">
        <f t="shared" si="310"/>
        <v>21332</v>
      </c>
      <c r="CO95" s="258">
        <f t="shared" si="311"/>
        <v>9671</v>
      </c>
      <c r="CP95" s="258">
        <f t="shared" si="311"/>
        <v>421</v>
      </c>
      <c r="CQ95" s="294">
        <f t="shared" si="311"/>
        <v>3856</v>
      </c>
      <c r="CR95" s="294">
        <f t="shared" si="311"/>
        <v>5742</v>
      </c>
      <c r="CS95" s="294">
        <f t="shared" si="311"/>
        <v>7554</v>
      </c>
      <c r="CT95" s="294">
        <f t="shared" si="311"/>
        <v>8537</v>
      </c>
      <c r="CU95" s="294">
        <f t="shared" si="311"/>
        <v>17938</v>
      </c>
      <c r="CV95" s="294">
        <f t="shared" si="311"/>
        <v>6306</v>
      </c>
      <c r="CW95" s="294">
        <f t="shared" si="311"/>
        <v>476</v>
      </c>
      <c r="CX95" s="294">
        <f t="shared" si="311"/>
        <v>86</v>
      </c>
      <c r="CY95" s="294">
        <f t="shared" si="312"/>
        <v>95</v>
      </c>
      <c r="CZ95" s="294">
        <f t="shared" si="312"/>
        <v>-21244</v>
      </c>
      <c r="DA95" s="294">
        <f t="shared" si="312"/>
        <v>-9582</v>
      </c>
      <c r="DB95" s="294">
        <f t="shared" si="312"/>
        <v>-421</v>
      </c>
      <c r="DC95" s="294">
        <f t="shared" si="312"/>
        <v>-3856</v>
      </c>
      <c r="DD95" s="294">
        <f t="shared" si="312"/>
        <v>-216</v>
      </c>
      <c r="DE95" s="294">
        <f t="shared" si="312"/>
        <v>11443</v>
      </c>
      <c r="DF95" s="294">
        <f t="shared" si="312"/>
        <v>2112</v>
      </c>
      <c r="DG95" s="294">
        <f t="shared" si="312"/>
        <v>1858</v>
      </c>
      <c r="DH95" s="294">
        <f t="shared" si="312"/>
        <v>8109</v>
      </c>
      <c r="DI95" s="294">
        <f t="shared" si="313"/>
        <v>10137</v>
      </c>
      <c r="DJ95" s="294">
        <f t="shared" si="313"/>
        <v>11590</v>
      </c>
      <c r="DK95" s="294">
        <f t="shared" si="313"/>
        <v>18492</v>
      </c>
      <c r="DL95" s="294">
        <f t="shared" si="313"/>
        <v>18711</v>
      </c>
      <c r="DM95" s="294">
        <f t="shared" si="313"/>
        <v>24046</v>
      </c>
      <c r="DN95" s="294">
        <f t="shared" si="313"/>
        <v>28866</v>
      </c>
      <c r="DO95" s="294">
        <f t="shared" si="313"/>
        <v>43054</v>
      </c>
      <c r="DP95" s="294">
        <f t="shared" si="313"/>
        <v>42762</v>
      </c>
      <c r="DQ95" s="294">
        <f t="shared" si="313"/>
        <v>60884</v>
      </c>
      <c r="DR95" s="294">
        <f t="shared" si="313"/>
        <v>11626</v>
      </c>
      <c r="DS95" s="294">
        <f t="shared" si="313"/>
        <v>4769</v>
      </c>
      <c r="DT95" s="294">
        <f t="shared" si="313"/>
        <v>22501</v>
      </c>
      <c r="DU95" s="294">
        <f t="shared" si="313"/>
        <v>15308</v>
      </c>
      <c r="DV95" s="294">
        <f t="shared" si="313"/>
        <v>-11620</v>
      </c>
      <c r="DW95" s="294">
        <f t="shared" si="313"/>
        <v>-13342</v>
      </c>
      <c r="DX95" s="294">
        <f t="shared" si="313"/>
        <v>-18799</v>
      </c>
      <c r="DY95" s="294">
        <f t="shared" si="313"/>
        <v>-24135</v>
      </c>
      <c r="DZ95" s="327"/>
      <c r="EA95" s="61">
        <f>'MONTHLY SUMMARIES'!F63</f>
        <v>0</v>
      </c>
    </row>
    <row r="96" spans="1:135" s="127" customFormat="1" x14ac:dyDescent="0.25">
      <c r="A96" s="144"/>
      <c r="B96" s="35" t="s">
        <v>148</v>
      </c>
      <c r="C96" s="137">
        <f>SUM(C87:C95)</f>
        <v>295759.62</v>
      </c>
      <c r="D96" s="138">
        <f t="shared" ref="D96:P96" si="314">SUM(D87:D95)</f>
        <v>314561.91999999998</v>
      </c>
      <c r="E96" s="138">
        <f t="shared" si="314"/>
        <v>331115.20999999996</v>
      </c>
      <c r="F96" s="138">
        <f t="shared" si="314"/>
        <v>327583.40000000002</v>
      </c>
      <c r="G96" s="138">
        <f t="shared" si="314"/>
        <v>336588.27</v>
      </c>
      <c r="H96" s="138">
        <f t="shared" si="314"/>
        <v>311218.7</v>
      </c>
      <c r="I96" s="138">
        <f t="shared" si="314"/>
        <v>311601.70999999996</v>
      </c>
      <c r="J96" s="138">
        <f t="shared" si="314"/>
        <v>322677.63</v>
      </c>
      <c r="K96" s="138">
        <f t="shared" si="314"/>
        <v>347190.84</v>
      </c>
      <c r="L96" s="139">
        <f t="shared" si="314"/>
        <v>362154.71</v>
      </c>
      <c r="M96" s="138">
        <f t="shared" si="314"/>
        <v>382136.92999999993</v>
      </c>
      <c r="N96" s="138">
        <f t="shared" si="314"/>
        <v>361295.79000000004</v>
      </c>
      <c r="O96" s="138">
        <f t="shared" si="314"/>
        <v>406217.32000000007</v>
      </c>
      <c r="P96" s="138">
        <f t="shared" si="314"/>
        <v>490615</v>
      </c>
      <c r="Q96" s="138">
        <f t="shared" ref="Q96:BU96" si="315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4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5">
        <v>589718</v>
      </c>
      <c r="BI96" s="433">
        <v>577382</v>
      </c>
      <c r="BJ96" s="433">
        <v>565515</v>
      </c>
      <c r="BK96" s="433">
        <v>631916</v>
      </c>
      <c r="BL96" s="282">
        <v>611290</v>
      </c>
      <c r="BM96" s="282">
        <v>597548</v>
      </c>
      <c r="BN96" s="282">
        <v>624377</v>
      </c>
      <c r="BO96" s="282">
        <v>592465</v>
      </c>
      <c r="BP96" s="282">
        <v>552204</v>
      </c>
      <c r="BQ96" s="282">
        <v>547383</v>
      </c>
      <c r="BR96" s="282">
        <v>562740</v>
      </c>
      <c r="BS96" s="282">
        <v>628660</v>
      </c>
      <c r="BT96" s="282"/>
      <c r="BU96" s="137">
        <f t="shared" si="315"/>
        <v>110457.70000000001</v>
      </c>
      <c r="BV96" s="140">
        <f t="shared" ref="BV96:BX96" si="316">SUM(BV87:BV95)</f>
        <v>176053.08000000002</v>
      </c>
      <c r="BW96" s="140">
        <f t="shared" si="316"/>
        <v>238966.79</v>
      </c>
      <c r="BX96" s="140">
        <f t="shared" si="316"/>
        <v>316345.59999999998</v>
      </c>
      <c r="BY96" s="140">
        <f t="shared" ref="BY96:BZ96" si="317">SUM(BY87:BY95)</f>
        <v>376518.73</v>
      </c>
      <c r="BZ96" s="140">
        <f t="shared" si="317"/>
        <v>390088.30000000005</v>
      </c>
      <c r="CA96" s="140">
        <f t="shared" ref="CA96:CB96" si="318">SUM(CA87:CA95)</f>
        <v>422910.29000000004</v>
      </c>
      <c r="CB96" s="140">
        <f t="shared" si="318"/>
        <v>403156.37</v>
      </c>
      <c r="CC96" s="140">
        <f t="shared" ref="CC96:CD96" si="319">SUM(CC87:CC95)</f>
        <v>464233.16</v>
      </c>
      <c r="CD96" s="140">
        <f t="shared" si="319"/>
        <v>521355.29</v>
      </c>
      <c r="CE96" s="140">
        <f t="shared" ref="CE96:CF96" si="320">SUM(CE87:CE95)</f>
        <v>531653.07000000007</v>
      </c>
      <c r="CF96" s="140">
        <f t="shared" si="320"/>
        <v>546915.21</v>
      </c>
      <c r="CG96" s="140">
        <f t="shared" ref="CG96:CH96" si="321">SUM(CG87:CG95)</f>
        <v>534772.68000000005</v>
      </c>
      <c r="CH96" s="140">
        <f t="shared" si="321"/>
        <v>438372</v>
      </c>
      <c r="CI96" s="140">
        <f t="shared" ref="CI96:CJ96" si="322">SUM(CI87:CI95)</f>
        <v>383634</v>
      </c>
      <c r="CJ96" s="140">
        <f t="shared" si="322"/>
        <v>312445</v>
      </c>
      <c r="CK96" s="140">
        <f t="shared" ref="CK96:CL96" si="323">SUM(CK87:CK95)</f>
        <v>212803</v>
      </c>
      <c r="CL96" s="140">
        <f t="shared" si="323"/>
        <v>103459</v>
      </c>
      <c r="CM96" s="259">
        <f t="shared" ref="CM96:CN96" si="324">SUM(CM87:CM95)</f>
        <v>-29753</v>
      </c>
      <c r="CN96" s="259">
        <f t="shared" si="324"/>
        <v>-18538</v>
      </c>
      <c r="CO96" s="259">
        <f t="shared" ref="CO96:CQ96" si="325">SUM(CO87:CO95)</f>
        <v>-90792</v>
      </c>
      <c r="CP96" s="259">
        <f t="shared" si="325"/>
        <v>-209110</v>
      </c>
      <c r="CQ96" s="295">
        <f t="shared" si="325"/>
        <v>-216703</v>
      </c>
      <c r="CR96" s="295">
        <f t="shared" ref="CR96:CS96" si="326">SUM(CR87:CR95)</f>
        <v>-237002</v>
      </c>
      <c r="CS96" s="295">
        <f t="shared" si="326"/>
        <v>-255612</v>
      </c>
      <c r="CT96" s="295">
        <f t="shared" ref="CT96:CU96" si="327">SUM(CT87:CT95)</f>
        <v>-266959</v>
      </c>
      <c r="CU96" s="295">
        <f t="shared" si="327"/>
        <v>-274021</v>
      </c>
      <c r="CV96" s="295">
        <f t="shared" ref="CV96" si="328">SUM(CV87:CV95)</f>
        <v>-324200</v>
      </c>
      <c r="CW96" s="295">
        <f t="shared" ref="CW96" si="329">SUM(CW87:CW95)</f>
        <v>-369980</v>
      </c>
      <c r="CX96" s="295">
        <f t="shared" ref="CX96" si="330">SUM(CX87:CX95)</f>
        <v>-261737</v>
      </c>
      <c r="CY96" s="295">
        <f t="shared" ref="CY96" si="331">SUM(CY87:CY95)</f>
        <v>-174386</v>
      </c>
      <c r="CZ96" s="295">
        <f t="shared" ref="CZ96" si="332">SUM(CZ87:CZ95)</f>
        <v>-180703</v>
      </c>
      <c r="DA96" s="295">
        <f t="shared" ref="DA96" si="333">SUM(DA87:DA95)</f>
        <v>-192003</v>
      </c>
      <c r="DB96" s="295">
        <f t="shared" ref="DB96" si="334">SUM(DB87:DB95)</f>
        <v>-140546</v>
      </c>
      <c r="DC96" s="295">
        <f t="shared" ref="DC96" si="335">SUM(DC87:DC95)</f>
        <v>-182945</v>
      </c>
      <c r="DD96" s="295">
        <f t="shared" ref="DD96" si="336">SUM(DD87:DD95)</f>
        <v>-174714</v>
      </c>
      <c r="DE96" s="295">
        <f t="shared" ref="DE96" si="337">SUM(DE87:DE95)</f>
        <v>-146326</v>
      </c>
      <c r="DF96" s="295">
        <f t="shared" ref="DF96" si="338">SUM(DF87:DF95)</f>
        <v>-122674</v>
      </c>
      <c r="DG96" s="295">
        <f t="shared" ref="DG96" si="339">SUM(DG87:DG95)</f>
        <v>-95603</v>
      </c>
      <c r="DH96" s="295">
        <f t="shared" ref="DH96" si="340">SUM(DH87:DH95)</f>
        <v>-51359</v>
      </c>
      <c r="DI96" s="295">
        <f t="shared" ref="DI96" si="341">SUM(DI87:DI95)</f>
        <v>-20022</v>
      </c>
      <c r="DJ96" s="295">
        <f t="shared" ref="DJ96" si="342">SUM(DJ87:DJ95)</f>
        <v>-20343</v>
      </c>
      <c r="DK96" s="295">
        <f t="shared" ref="DK96:DL96" si="343">SUM(DK87:DK95)</f>
        <v>-26503</v>
      </c>
      <c r="DL96" s="295">
        <f t="shared" si="343"/>
        <v>-22723</v>
      </c>
      <c r="DM96" s="295">
        <f t="shared" ref="DM96:DN96" si="344">SUM(DM87:DM95)</f>
        <v>20117</v>
      </c>
      <c r="DN96" s="295">
        <f t="shared" si="344"/>
        <v>55864</v>
      </c>
      <c r="DO96" s="295">
        <f t="shared" ref="DO96:DP96" si="345">SUM(DO87:DO95)</f>
        <v>63240</v>
      </c>
      <c r="DP96" s="295">
        <f t="shared" si="345"/>
        <v>69020</v>
      </c>
      <c r="DQ96" s="295">
        <f t="shared" ref="DQ96" si="346">SUM(DQ87:DQ95)</f>
        <v>92864</v>
      </c>
      <c r="DR96" s="295">
        <f t="shared" ref="DR96:DS96" si="347">SUM(DR87:DR95)</f>
        <v>71936</v>
      </c>
      <c r="DS96" s="295">
        <f t="shared" si="347"/>
        <v>13456</v>
      </c>
      <c r="DT96" s="295">
        <f t="shared" ref="DT96" si="348">SUM(DT87:DT95)</f>
        <v>43562</v>
      </c>
      <c r="DU96" s="295">
        <f t="shared" ref="DU96:DV96" si="349">SUM(DU87:DU95)</f>
        <v>56557</v>
      </c>
      <c r="DV96" s="295">
        <f t="shared" si="349"/>
        <v>29518</v>
      </c>
      <c r="DW96" s="295">
        <f t="shared" ref="DW96" si="350">SUM(DW87:DW95)</f>
        <v>43513</v>
      </c>
      <c r="DX96" s="295">
        <f t="shared" ref="DX96:DY96" si="351">SUM(DX87:DX95)</f>
        <v>58870</v>
      </c>
      <c r="DY96" s="295">
        <f t="shared" si="351"/>
        <v>79914</v>
      </c>
      <c r="DZ96" s="328"/>
      <c r="EA96" s="249">
        <f>EA87+EA90+EA93+EA94+EA95</f>
        <v>628660</v>
      </c>
      <c r="EB96" s="34"/>
      <c r="EC96" s="34"/>
      <c r="ED96" s="34"/>
      <c r="EE96" s="34"/>
    </row>
    <row r="97" spans="1:135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327"/>
      <c r="EA97" s="46"/>
    </row>
    <row r="98" spans="1:135" s="34" customFormat="1" x14ac:dyDescent="0.25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3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4">
        <v>783295</v>
      </c>
      <c r="BI98" s="432">
        <v>748167</v>
      </c>
      <c r="BJ98" s="432">
        <v>815589</v>
      </c>
      <c r="BK98" s="432">
        <v>916280</v>
      </c>
      <c r="BL98" s="281">
        <v>872737</v>
      </c>
      <c r="BM98" s="281">
        <v>830542</v>
      </c>
      <c r="BN98" s="281">
        <v>825981</v>
      </c>
      <c r="BO98" s="281">
        <v>787731</v>
      </c>
      <c r="BP98" s="281">
        <v>974720</v>
      </c>
      <c r="BQ98" s="281">
        <v>1063391</v>
      </c>
      <c r="BR98" s="281">
        <v>867974</v>
      </c>
      <c r="BS98" s="281">
        <v>914114</v>
      </c>
      <c r="BT98" s="281"/>
      <c r="BU98" s="36">
        <f t="shared" ref="BU98:DY98" si="352">O98-C98</f>
        <v>194729.13999999996</v>
      </c>
      <c r="BV98" s="40">
        <f t="shared" si="352"/>
        <v>315674.68</v>
      </c>
      <c r="BW98" s="40">
        <f t="shared" si="352"/>
        <v>351849.85</v>
      </c>
      <c r="BX98" s="40">
        <f t="shared" si="352"/>
        <v>454409.57</v>
      </c>
      <c r="BY98" s="40">
        <f t="shared" si="352"/>
        <v>479776.81</v>
      </c>
      <c r="BZ98" s="40">
        <f t="shared" si="352"/>
        <v>515186.64</v>
      </c>
      <c r="CA98" s="40">
        <f t="shared" si="352"/>
        <v>593161.25</v>
      </c>
      <c r="CB98" s="40">
        <f t="shared" si="352"/>
        <v>623564.38</v>
      </c>
      <c r="CC98" s="40">
        <f t="shared" si="352"/>
        <v>649553.75</v>
      </c>
      <c r="CD98" s="40">
        <f t="shared" si="352"/>
        <v>597014.28</v>
      </c>
      <c r="CE98" s="40">
        <f t="shared" si="352"/>
        <v>568318.97</v>
      </c>
      <c r="CF98" s="40">
        <f t="shared" si="352"/>
        <v>634895.81999999995</v>
      </c>
      <c r="CG98" s="40">
        <f t="shared" si="352"/>
        <v>563710.30000000005</v>
      </c>
      <c r="CH98" s="40">
        <f t="shared" si="352"/>
        <v>408163</v>
      </c>
      <c r="CI98" s="40">
        <f t="shared" si="352"/>
        <v>296812</v>
      </c>
      <c r="CJ98" s="40">
        <f t="shared" si="352"/>
        <v>206822</v>
      </c>
      <c r="CK98" s="40">
        <f t="shared" si="352"/>
        <v>153923</v>
      </c>
      <c r="CL98" s="40">
        <f t="shared" si="352"/>
        <v>25743</v>
      </c>
      <c r="CM98" s="258">
        <f t="shared" si="352"/>
        <v>-161370</v>
      </c>
      <c r="CN98" s="258">
        <f t="shared" si="352"/>
        <v>-159542</v>
      </c>
      <c r="CO98" s="258">
        <f t="shared" si="352"/>
        <v>-229452</v>
      </c>
      <c r="CP98" s="258">
        <f t="shared" si="352"/>
        <v>-286158</v>
      </c>
      <c r="CQ98" s="294">
        <f t="shared" si="352"/>
        <v>-259897</v>
      </c>
      <c r="CR98" s="294">
        <f t="shared" si="352"/>
        <v>-333994</v>
      </c>
      <c r="CS98" s="294">
        <f t="shared" si="352"/>
        <v>-306455</v>
      </c>
      <c r="CT98" s="294">
        <f t="shared" si="352"/>
        <v>-375129</v>
      </c>
      <c r="CU98" s="294">
        <f t="shared" si="352"/>
        <v>-344663</v>
      </c>
      <c r="CV98" s="294">
        <f t="shared" si="352"/>
        <v>-345196</v>
      </c>
      <c r="CW98" s="294">
        <f t="shared" si="352"/>
        <v>-356813</v>
      </c>
      <c r="CX98" s="294">
        <f t="shared" si="352"/>
        <v>-247644</v>
      </c>
      <c r="CY98" s="294">
        <f t="shared" si="352"/>
        <v>-153964</v>
      </c>
      <c r="CZ98" s="294">
        <f t="shared" si="352"/>
        <v>-175747</v>
      </c>
      <c r="DA98" s="294">
        <f t="shared" si="352"/>
        <v>-203790</v>
      </c>
      <c r="DB98" s="294">
        <f t="shared" si="352"/>
        <v>-116326</v>
      </c>
      <c r="DC98" s="294">
        <f t="shared" si="352"/>
        <v>-169179</v>
      </c>
      <c r="DD98" s="294">
        <f t="shared" si="352"/>
        <v>-21573</v>
      </c>
      <c r="DE98" s="294">
        <f t="shared" si="352"/>
        <v>-95517</v>
      </c>
      <c r="DF98" s="294">
        <f t="shared" si="352"/>
        <v>-34362</v>
      </c>
      <c r="DG98" s="294">
        <f t="shared" si="352"/>
        <v>99888</v>
      </c>
      <c r="DH98" s="294">
        <f t="shared" si="352"/>
        <v>44732</v>
      </c>
      <c r="DI98" s="294">
        <f t="shared" si="352"/>
        <v>-41720</v>
      </c>
      <c r="DJ98" s="294">
        <f t="shared" si="352"/>
        <v>69155</v>
      </c>
      <c r="DK98" s="294">
        <f t="shared" si="352"/>
        <v>-42785</v>
      </c>
      <c r="DL98" s="294">
        <f t="shared" si="352"/>
        <v>-66079</v>
      </c>
      <c r="DM98" s="294">
        <f t="shared" si="352"/>
        <v>59771</v>
      </c>
      <c r="DN98" s="294">
        <f t="shared" si="352"/>
        <v>40534</v>
      </c>
      <c r="DO98" s="294">
        <f t="shared" si="352"/>
        <v>8262</v>
      </c>
      <c r="DP98" s="294">
        <f t="shared" si="352"/>
        <v>-47311</v>
      </c>
      <c r="DQ98" s="294">
        <f t="shared" si="352"/>
        <v>66790</v>
      </c>
      <c r="DR98" s="294">
        <f t="shared" si="352"/>
        <v>41069</v>
      </c>
      <c r="DS98" s="294">
        <f t="shared" si="352"/>
        <v>-98747</v>
      </c>
      <c r="DT98" s="294">
        <f t="shared" si="352"/>
        <v>16315</v>
      </c>
      <c r="DU98" s="294">
        <f t="shared" si="352"/>
        <v>72370</v>
      </c>
      <c r="DV98" s="294">
        <f t="shared" si="352"/>
        <v>176338</v>
      </c>
      <c r="DW98" s="294">
        <f t="shared" si="352"/>
        <v>301119</v>
      </c>
      <c r="DX98" s="294">
        <f t="shared" si="352"/>
        <v>105702</v>
      </c>
      <c r="DY98" s="294">
        <f t="shared" si="352"/>
        <v>95308</v>
      </c>
      <c r="DZ98" s="327"/>
      <c r="EA98" s="61">
        <f>'MONTHLY SUMMARIES'!F66</f>
        <v>914114</v>
      </c>
    </row>
    <row r="99" spans="1:135" s="34" customFormat="1" x14ac:dyDescent="0.2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170461.86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3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4">
        <v>130185</v>
      </c>
      <c r="BI99" s="432">
        <v>147252</v>
      </c>
      <c r="BJ99" s="432">
        <v>152928</v>
      </c>
      <c r="BK99" s="432">
        <v>170985</v>
      </c>
      <c r="BL99" s="281">
        <v>173977</v>
      </c>
      <c r="BM99" s="281">
        <v>173977</v>
      </c>
      <c r="BN99" s="281">
        <v>126853</v>
      </c>
      <c r="BO99" s="281">
        <v>128309</v>
      </c>
      <c r="BP99" s="281">
        <v>160413</v>
      </c>
      <c r="BQ99" s="281">
        <v>180370</v>
      </c>
      <c r="BR99" s="281">
        <v>159176</v>
      </c>
      <c r="BS99" s="281">
        <v>202119</v>
      </c>
      <c r="BT99" s="281"/>
      <c r="BU99" s="36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327"/>
      <c r="EA99" s="61">
        <f>GETPIVOTDATA("VALUE",'CSS ESCO pvt'!$I$3,"DATE_FILE",$EA$8,"COMPANY",$EA$6,"TRIM_CAT","Residential-GRID","TRIM_LINE",$A97)</f>
        <v>202119</v>
      </c>
    </row>
    <row r="100" spans="1:135" s="34" customFormat="1" x14ac:dyDescent="0.2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</v>
      </c>
      <c r="AF100" s="208">
        <v>857911.42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3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4">
        <v>653110</v>
      </c>
      <c r="BI100" s="432">
        <v>600915</v>
      </c>
      <c r="BJ100" s="432">
        <v>662661</v>
      </c>
      <c r="BK100" s="432">
        <v>745295</v>
      </c>
      <c r="BL100" s="281">
        <v>698760</v>
      </c>
      <c r="BM100" s="281">
        <v>656565</v>
      </c>
      <c r="BN100" s="281">
        <v>699128</v>
      </c>
      <c r="BO100" s="281">
        <v>659422</v>
      </c>
      <c r="BP100" s="281">
        <v>814307</v>
      </c>
      <c r="BQ100" s="281">
        <v>883021</v>
      </c>
      <c r="BR100" s="281">
        <v>708798</v>
      </c>
      <c r="BS100" s="281">
        <v>711995</v>
      </c>
      <c r="BT100" s="281"/>
      <c r="BU100" s="36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327"/>
      <c r="EA100" s="75">
        <f>EA98-EA99</f>
        <v>711995</v>
      </c>
    </row>
    <row r="101" spans="1:135" s="34" customFormat="1" x14ac:dyDescent="0.25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3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4">
        <v>52284</v>
      </c>
      <c r="BI101" s="432">
        <v>55450</v>
      </c>
      <c r="BJ101" s="432">
        <v>51973</v>
      </c>
      <c r="BK101" s="432">
        <v>58288</v>
      </c>
      <c r="BL101" s="281">
        <v>51394</v>
      </c>
      <c r="BM101" s="281">
        <v>57145</v>
      </c>
      <c r="BN101" s="281">
        <v>46378</v>
      </c>
      <c r="BO101" s="281">
        <v>56208</v>
      </c>
      <c r="BP101" s="281">
        <v>56940</v>
      </c>
      <c r="BQ101" s="281">
        <v>49394</v>
      </c>
      <c r="BR101" s="281">
        <v>50070</v>
      </c>
      <c r="BS101" s="281">
        <v>46551</v>
      </c>
      <c r="BT101" s="281"/>
      <c r="BU101" s="36">
        <f t="shared" ref="BU101:DY101" si="353">O101-C101</f>
        <v>-3807.0899999999965</v>
      </c>
      <c r="BV101" s="40">
        <f t="shared" si="353"/>
        <v>691.02999999999884</v>
      </c>
      <c r="BW101" s="40">
        <f t="shared" si="353"/>
        <v>5294.7700000000041</v>
      </c>
      <c r="BX101" s="40">
        <f t="shared" si="353"/>
        <v>11318.130000000005</v>
      </c>
      <c r="BY101" s="40">
        <f t="shared" si="353"/>
        <v>21795.089999999997</v>
      </c>
      <c r="BZ101" s="40">
        <f t="shared" si="353"/>
        <v>20898.339999999997</v>
      </c>
      <c r="CA101" s="40">
        <f t="shared" si="353"/>
        <v>14599.350000000006</v>
      </c>
      <c r="CB101" s="40">
        <f t="shared" si="353"/>
        <v>623.52999999999884</v>
      </c>
      <c r="CC101" s="40">
        <f t="shared" si="353"/>
        <v>4004.4000000000015</v>
      </c>
      <c r="CD101" s="40">
        <f t="shared" si="353"/>
        <v>12945.330000000002</v>
      </c>
      <c r="CE101" s="40">
        <f t="shared" si="353"/>
        <v>7985.3899999999994</v>
      </c>
      <c r="CF101" s="40">
        <f t="shared" si="353"/>
        <v>24343.14</v>
      </c>
      <c r="CG101" s="40">
        <f t="shared" si="353"/>
        <v>33061.08</v>
      </c>
      <c r="CH101" s="40">
        <f t="shared" si="353"/>
        <v>52860</v>
      </c>
      <c r="CI101" s="40">
        <f t="shared" si="353"/>
        <v>47629</v>
      </c>
      <c r="CJ101" s="40">
        <f t="shared" si="353"/>
        <v>45621</v>
      </c>
      <c r="CK101" s="40">
        <f t="shared" si="353"/>
        <v>19225</v>
      </c>
      <c r="CL101" s="40">
        <f t="shared" si="353"/>
        <v>36416</v>
      </c>
      <c r="CM101" s="258">
        <f t="shared" si="353"/>
        <v>31280</v>
      </c>
      <c r="CN101" s="258">
        <f t="shared" si="353"/>
        <v>30652</v>
      </c>
      <c r="CO101" s="258">
        <f t="shared" si="353"/>
        <v>13723</v>
      </c>
      <c r="CP101" s="258">
        <f t="shared" si="353"/>
        <v>31459</v>
      </c>
      <c r="CQ101" s="294">
        <f t="shared" si="353"/>
        <v>34669</v>
      </c>
      <c r="CR101" s="294">
        <f t="shared" si="353"/>
        <v>12600</v>
      </c>
      <c r="CS101" s="294">
        <f t="shared" si="353"/>
        <v>-3521</v>
      </c>
      <c r="CT101" s="294">
        <f t="shared" si="353"/>
        <v>-25163</v>
      </c>
      <c r="CU101" s="294">
        <f t="shared" si="353"/>
        <v>-19149</v>
      </c>
      <c r="CV101" s="294">
        <f t="shared" si="353"/>
        <v>-20474</v>
      </c>
      <c r="CW101" s="294">
        <f t="shared" si="353"/>
        <v>-21994</v>
      </c>
      <c r="CX101" s="294">
        <f t="shared" si="353"/>
        <v>-69860</v>
      </c>
      <c r="CY101" s="294">
        <f t="shared" si="353"/>
        <v>-38446</v>
      </c>
      <c r="CZ101" s="294">
        <f t="shared" si="353"/>
        <v>-42098</v>
      </c>
      <c r="DA101" s="294">
        <f t="shared" si="353"/>
        <v>-30359</v>
      </c>
      <c r="DB101" s="294">
        <f t="shared" si="353"/>
        <v>-65937</v>
      </c>
      <c r="DC101" s="294">
        <f t="shared" si="353"/>
        <v>-65322</v>
      </c>
      <c r="DD101" s="294">
        <f t="shared" si="353"/>
        <v>-48448</v>
      </c>
      <c r="DE101" s="294">
        <f t="shared" si="353"/>
        <v>-44197</v>
      </c>
      <c r="DF101" s="294">
        <f t="shared" si="353"/>
        <v>-48544</v>
      </c>
      <c r="DG101" s="294">
        <f t="shared" si="353"/>
        <v>-51724</v>
      </c>
      <c r="DH101" s="294">
        <f t="shared" si="353"/>
        <v>-49441</v>
      </c>
      <c r="DI101" s="294">
        <f t="shared" si="353"/>
        <v>-43290</v>
      </c>
      <c r="DJ101" s="294">
        <f t="shared" si="353"/>
        <v>-1172</v>
      </c>
      <c r="DK101" s="294">
        <f t="shared" si="353"/>
        <v>-19087</v>
      </c>
      <c r="DL101" s="294">
        <f t="shared" si="353"/>
        <v>1280</v>
      </c>
      <c r="DM101" s="294">
        <f t="shared" si="353"/>
        <v>2394</v>
      </c>
      <c r="DN101" s="294">
        <f t="shared" si="353"/>
        <v>9893</v>
      </c>
      <c r="DO101" s="294">
        <f t="shared" si="353"/>
        <v>13529</v>
      </c>
      <c r="DP101" s="294">
        <f t="shared" si="353"/>
        <v>-1254</v>
      </c>
      <c r="DQ101" s="294">
        <f t="shared" si="353"/>
        <v>4368</v>
      </c>
      <c r="DR101" s="294">
        <f t="shared" si="353"/>
        <v>524</v>
      </c>
      <c r="DS101" s="294">
        <f t="shared" si="353"/>
        <v>3206</v>
      </c>
      <c r="DT101" s="294">
        <f t="shared" si="353"/>
        <v>-8767</v>
      </c>
      <c r="DU101" s="294">
        <f t="shared" si="353"/>
        <v>13244</v>
      </c>
      <c r="DV101" s="294">
        <f t="shared" si="353"/>
        <v>4066</v>
      </c>
      <c r="DW101" s="294">
        <f t="shared" si="353"/>
        <v>-4606</v>
      </c>
      <c r="DX101" s="294">
        <f t="shared" si="353"/>
        <v>-3930</v>
      </c>
      <c r="DY101" s="294">
        <f t="shared" si="353"/>
        <v>-5994</v>
      </c>
      <c r="DZ101" s="327"/>
      <c r="EA101" s="61">
        <f>'MONTHLY SUMMARIES'!F67</f>
        <v>46551</v>
      </c>
    </row>
    <row r="102" spans="1:135" s="34" customFormat="1" x14ac:dyDescent="0.2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12905.3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</v>
      </c>
      <c r="AF102" s="208">
        <v>25576.45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3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4">
        <v>17723</v>
      </c>
      <c r="BI102" s="432">
        <v>18803</v>
      </c>
      <c r="BJ102" s="432">
        <v>20897</v>
      </c>
      <c r="BK102" s="432">
        <v>22690</v>
      </c>
      <c r="BL102" s="281">
        <v>23219</v>
      </c>
      <c r="BM102" s="281">
        <v>23219</v>
      </c>
      <c r="BN102" s="281">
        <v>10512</v>
      </c>
      <c r="BO102" s="281">
        <v>9572</v>
      </c>
      <c r="BP102" s="281">
        <v>9366</v>
      </c>
      <c r="BQ102" s="281">
        <v>8527</v>
      </c>
      <c r="BR102" s="281">
        <v>9487</v>
      </c>
      <c r="BS102" s="281">
        <v>7933</v>
      </c>
      <c r="BT102" s="281"/>
      <c r="BU102" s="36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327"/>
      <c r="EA102" s="61">
        <f>GETPIVOTDATA("VALUE",'CSS ESCO pvt'!$I$3,"DATE_FILE",$EA$8,"COMPANY",$EA$6,"TRIM_CAT","Low Income Residential-GRID","TRIM_LINE",$A97)</f>
        <v>7933</v>
      </c>
    </row>
    <row r="103" spans="1:135" s="34" customFormat="1" x14ac:dyDescent="0.2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</v>
      </c>
      <c r="Y103" s="208">
        <v>61184.87</v>
      </c>
      <c r="Z103" s="208">
        <v>76169.7</v>
      </c>
      <c r="AA103" s="208">
        <v>90078.23</v>
      </c>
      <c r="AB103" s="208">
        <v>110418.41</v>
      </c>
      <c r="AC103" s="208">
        <v>109330.93</v>
      </c>
      <c r="AD103" s="208">
        <v>109881.85</v>
      </c>
      <c r="AE103" s="208">
        <v>91340.62</v>
      </c>
      <c r="AF103" s="208">
        <v>98329.55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3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4">
        <v>34561</v>
      </c>
      <c r="BI103" s="432">
        <v>36647</v>
      </c>
      <c r="BJ103" s="432">
        <v>31076</v>
      </c>
      <c r="BK103" s="432">
        <v>35598</v>
      </c>
      <c r="BL103" s="281">
        <v>28175</v>
      </c>
      <c r="BM103" s="281">
        <v>33926</v>
      </c>
      <c r="BN103" s="281">
        <v>35866</v>
      </c>
      <c r="BO103" s="281">
        <v>46636</v>
      </c>
      <c r="BP103" s="281">
        <v>47574</v>
      </c>
      <c r="BQ103" s="281">
        <v>40867</v>
      </c>
      <c r="BR103" s="281">
        <v>40583</v>
      </c>
      <c r="BS103" s="281">
        <v>38618</v>
      </c>
      <c r="BT103" s="281"/>
      <c r="BU103" s="36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327"/>
      <c r="EA103" s="75">
        <f>EA101-EA102</f>
        <v>38618</v>
      </c>
    </row>
    <row r="104" spans="1:135" s="34" customFormat="1" x14ac:dyDescent="0.25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3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4">
        <v>69195</v>
      </c>
      <c r="BI104" s="432">
        <v>60275</v>
      </c>
      <c r="BJ104" s="432">
        <v>60991</v>
      </c>
      <c r="BK104" s="432">
        <v>129690</v>
      </c>
      <c r="BL104" s="281">
        <v>90582</v>
      </c>
      <c r="BM104" s="281">
        <v>84976</v>
      </c>
      <c r="BN104" s="281">
        <v>73389</v>
      </c>
      <c r="BO104" s="281">
        <v>60102</v>
      </c>
      <c r="BP104" s="281">
        <v>130133</v>
      </c>
      <c r="BQ104" s="281">
        <v>116715</v>
      </c>
      <c r="BR104" s="281">
        <v>76784</v>
      </c>
      <c r="BS104" s="281">
        <v>167491</v>
      </c>
      <c r="BT104" s="281"/>
      <c r="BU104" s="36">
        <f t="shared" ref="BU104:CD106" si="354">O104-C104</f>
        <v>3383.760000000002</v>
      </c>
      <c r="BV104" s="40">
        <f t="shared" si="354"/>
        <v>86456.84</v>
      </c>
      <c r="BW104" s="40">
        <f t="shared" si="354"/>
        <v>68117.51999999999</v>
      </c>
      <c r="BX104" s="40">
        <f t="shared" si="354"/>
        <v>52000.43</v>
      </c>
      <c r="BY104" s="40">
        <f t="shared" si="354"/>
        <v>109135.82</v>
      </c>
      <c r="BZ104" s="40">
        <f t="shared" si="354"/>
        <v>53346.52</v>
      </c>
      <c r="CA104" s="40">
        <f t="shared" si="354"/>
        <v>39151.730000000003</v>
      </c>
      <c r="CB104" s="40">
        <f t="shared" si="354"/>
        <v>26393.589999999997</v>
      </c>
      <c r="CC104" s="40">
        <f t="shared" si="354"/>
        <v>33917.539999999994</v>
      </c>
      <c r="CD104" s="40">
        <f t="shared" si="354"/>
        <v>27441.130000000005</v>
      </c>
      <c r="CE104" s="40">
        <f t="shared" ref="CE104:CN106" si="355">Y104-M104</f>
        <v>24213.490000000005</v>
      </c>
      <c r="CF104" s="40">
        <f t="shared" si="355"/>
        <v>49604.45</v>
      </c>
      <c r="CG104" s="40">
        <f t="shared" si="355"/>
        <v>22396.629999999997</v>
      </c>
      <c r="CH104" s="40">
        <f t="shared" si="355"/>
        <v>-48945</v>
      </c>
      <c r="CI104" s="40">
        <f t="shared" si="355"/>
        <v>-55649</v>
      </c>
      <c r="CJ104" s="40">
        <f t="shared" si="355"/>
        <v>-11499</v>
      </c>
      <c r="CK104" s="40">
        <f t="shared" si="355"/>
        <v>-66258</v>
      </c>
      <c r="CL104" s="40">
        <f t="shared" si="355"/>
        <v>-14344</v>
      </c>
      <c r="CM104" s="258">
        <f t="shared" si="355"/>
        <v>-23727</v>
      </c>
      <c r="CN104" s="258">
        <f t="shared" si="355"/>
        <v>44204</v>
      </c>
      <c r="CO104" s="258">
        <f t="shared" ref="CO104:CX106" si="356">AI104-W104</f>
        <v>8923</v>
      </c>
      <c r="CP104" s="258">
        <f t="shared" si="356"/>
        <v>-13884</v>
      </c>
      <c r="CQ104" s="294">
        <f t="shared" si="356"/>
        <v>29584</v>
      </c>
      <c r="CR104" s="294">
        <f t="shared" si="356"/>
        <v>-23399</v>
      </c>
      <c r="CS104" s="294">
        <f t="shared" si="356"/>
        <v>3138</v>
      </c>
      <c r="CT104" s="294">
        <f t="shared" si="356"/>
        <v>-20394</v>
      </c>
      <c r="CU104" s="294">
        <f t="shared" si="356"/>
        <v>11709</v>
      </c>
      <c r="CV104" s="294">
        <f t="shared" si="356"/>
        <v>-464</v>
      </c>
      <c r="CW104" s="294">
        <f t="shared" si="356"/>
        <v>27073</v>
      </c>
      <c r="CX104" s="294">
        <f t="shared" si="356"/>
        <v>-30633</v>
      </c>
      <c r="CY104" s="294">
        <f t="shared" ref="CY104:DH106" si="357">AS104-AG104</f>
        <v>-6761</v>
      </c>
      <c r="CZ104" s="294">
        <f t="shared" si="357"/>
        <v>-73994</v>
      </c>
      <c r="DA104" s="294">
        <f t="shared" si="357"/>
        <v>-34297</v>
      </c>
      <c r="DB104" s="294">
        <f t="shared" si="357"/>
        <v>-10067</v>
      </c>
      <c r="DC104" s="294">
        <f t="shared" si="357"/>
        <v>-44890</v>
      </c>
      <c r="DD104" s="294">
        <f t="shared" si="357"/>
        <v>1365</v>
      </c>
      <c r="DE104" s="294">
        <f t="shared" si="357"/>
        <v>-39961</v>
      </c>
      <c r="DF104" s="294">
        <f t="shared" si="357"/>
        <v>-6580</v>
      </c>
      <c r="DG104" s="294">
        <f t="shared" si="357"/>
        <v>-19830</v>
      </c>
      <c r="DH104" s="294">
        <f t="shared" si="357"/>
        <v>-36921</v>
      </c>
      <c r="DI104" s="294">
        <f t="shared" ref="DI104:DY106" si="358">BC104-AQ104</f>
        <v>-67234</v>
      </c>
      <c r="DJ104" s="294">
        <f t="shared" si="358"/>
        <v>4696</v>
      </c>
      <c r="DK104" s="294">
        <f t="shared" si="358"/>
        <v>14478</v>
      </c>
      <c r="DL104" s="294">
        <f t="shared" si="358"/>
        <v>4087</v>
      </c>
      <c r="DM104" s="294">
        <f t="shared" si="358"/>
        <v>-25606</v>
      </c>
      <c r="DN104" s="294">
        <f t="shared" si="358"/>
        <v>-1940</v>
      </c>
      <c r="DO104" s="294">
        <f t="shared" si="358"/>
        <v>-16364</v>
      </c>
      <c r="DP104" s="294">
        <f t="shared" si="358"/>
        <v>-31398</v>
      </c>
      <c r="DQ104" s="294">
        <f t="shared" si="358"/>
        <v>84092</v>
      </c>
      <c r="DR104" s="294">
        <f t="shared" si="358"/>
        <v>35022</v>
      </c>
      <c r="DS104" s="294">
        <f t="shared" si="358"/>
        <v>32253</v>
      </c>
      <c r="DT104" s="294">
        <f t="shared" si="358"/>
        <v>34435</v>
      </c>
      <c r="DU104" s="294">
        <f t="shared" si="358"/>
        <v>25889</v>
      </c>
      <c r="DV104" s="294">
        <f t="shared" si="358"/>
        <v>83507</v>
      </c>
      <c r="DW104" s="294">
        <f t="shared" si="358"/>
        <v>38905</v>
      </c>
      <c r="DX104" s="294">
        <f t="shared" si="358"/>
        <v>-1026</v>
      </c>
      <c r="DY104" s="294">
        <f t="shared" si="358"/>
        <v>96622</v>
      </c>
      <c r="DZ104" s="327"/>
      <c r="EA104" s="61">
        <f>'MONTHLY SUMMARIES'!F68</f>
        <v>167491</v>
      </c>
    </row>
    <row r="105" spans="1:135" s="34" customFormat="1" x14ac:dyDescent="0.25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3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4">
        <v>89723</v>
      </c>
      <c r="BI105" s="432">
        <v>44857</v>
      </c>
      <c r="BJ105" s="432">
        <v>64150</v>
      </c>
      <c r="BK105" s="432">
        <v>81890</v>
      </c>
      <c r="BL105" s="281">
        <v>23058</v>
      </c>
      <c r="BM105" s="281">
        <v>35469</v>
      </c>
      <c r="BN105" s="281">
        <v>21822</v>
      </c>
      <c r="BO105" s="281">
        <v>30149</v>
      </c>
      <c r="BP105" s="281">
        <v>117418</v>
      </c>
      <c r="BQ105" s="281">
        <v>75428</v>
      </c>
      <c r="BR105" s="281">
        <v>47107</v>
      </c>
      <c r="BS105" s="281">
        <v>133324</v>
      </c>
      <c r="BT105" s="281"/>
      <c r="BU105" s="36">
        <f t="shared" si="354"/>
        <v>3363.3100000000013</v>
      </c>
      <c r="BV105" s="40">
        <f t="shared" si="354"/>
        <v>66285.33</v>
      </c>
      <c r="BW105" s="40">
        <f t="shared" si="354"/>
        <v>39997.770000000004</v>
      </c>
      <c r="BX105" s="40">
        <f t="shared" si="354"/>
        <v>-5996.7900000000009</v>
      </c>
      <c r="BY105" s="40">
        <f t="shared" si="354"/>
        <v>52517.380000000005</v>
      </c>
      <c r="BZ105" s="40">
        <f t="shared" si="354"/>
        <v>21540.53</v>
      </c>
      <c r="CA105" s="40">
        <f t="shared" si="354"/>
        <v>11367.009999999998</v>
      </c>
      <c r="CB105" s="40">
        <f t="shared" si="354"/>
        <v>70116.66</v>
      </c>
      <c r="CC105" s="40">
        <f t="shared" si="354"/>
        <v>22381.039999999994</v>
      </c>
      <c r="CD105" s="40">
        <f t="shared" si="354"/>
        <v>40500.239999999998</v>
      </c>
      <c r="CE105" s="40">
        <f t="shared" si="355"/>
        <v>4185.0599999999977</v>
      </c>
      <c r="CF105" s="40">
        <f t="shared" si="355"/>
        <v>-15292.29</v>
      </c>
      <c r="CG105" s="40">
        <f t="shared" si="355"/>
        <v>-18961.13</v>
      </c>
      <c r="CH105" s="40">
        <f t="shared" si="355"/>
        <v>-54173</v>
      </c>
      <c r="CI105" s="40">
        <f t="shared" si="355"/>
        <v>-44602</v>
      </c>
      <c r="CJ105" s="40">
        <f t="shared" si="355"/>
        <v>28607</v>
      </c>
      <c r="CK105" s="40">
        <f t="shared" si="355"/>
        <v>-15889</v>
      </c>
      <c r="CL105" s="40">
        <f t="shared" si="355"/>
        <v>-10888</v>
      </c>
      <c r="CM105" s="258">
        <f t="shared" si="355"/>
        <v>-8523</v>
      </c>
      <c r="CN105" s="258">
        <f t="shared" si="355"/>
        <v>44143</v>
      </c>
      <c r="CO105" s="258">
        <f t="shared" si="356"/>
        <v>-67148</v>
      </c>
      <c r="CP105" s="258">
        <f t="shared" si="356"/>
        <v>-61766</v>
      </c>
      <c r="CQ105" s="294">
        <f t="shared" si="356"/>
        <v>11291</v>
      </c>
      <c r="CR105" s="294">
        <f t="shared" si="356"/>
        <v>-16913</v>
      </c>
      <c r="CS105" s="294">
        <f t="shared" si="356"/>
        <v>2195</v>
      </c>
      <c r="CT105" s="294">
        <f t="shared" si="356"/>
        <v>-27770</v>
      </c>
      <c r="CU105" s="294">
        <f t="shared" si="356"/>
        <v>-232</v>
      </c>
      <c r="CV105" s="294">
        <f t="shared" si="356"/>
        <v>-35427</v>
      </c>
      <c r="CW105" s="294">
        <f t="shared" si="356"/>
        <v>13649</v>
      </c>
      <c r="CX105" s="294">
        <f t="shared" si="356"/>
        <v>-17842</v>
      </c>
      <c r="CY105" s="294">
        <f t="shared" si="357"/>
        <v>15903</v>
      </c>
      <c r="CZ105" s="294">
        <f t="shared" si="357"/>
        <v>-43097</v>
      </c>
      <c r="DA105" s="294">
        <f t="shared" si="357"/>
        <v>62372</v>
      </c>
      <c r="DB105" s="294">
        <f t="shared" si="357"/>
        <v>40060</v>
      </c>
      <c r="DC105" s="294">
        <f t="shared" si="357"/>
        <v>-32924</v>
      </c>
      <c r="DD105" s="294">
        <f t="shared" si="357"/>
        <v>46841</v>
      </c>
      <c r="DE105" s="294">
        <f t="shared" si="357"/>
        <v>-7720</v>
      </c>
      <c r="DF105" s="294">
        <f t="shared" si="357"/>
        <v>33074</v>
      </c>
      <c r="DG105" s="294">
        <f t="shared" si="357"/>
        <v>10592</v>
      </c>
      <c r="DH105" s="294">
        <f t="shared" si="357"/>
        <v>1684</v>
      </c>
      <c r="DI105" s="294">
        <f t="shared" si="358"/>
        <v>-62125</v>
      </c>
      <c r="DJ105" s="294">
        <f t="shared" si="358"/>
        <v>13772</v>
      </c>
      <c r="DK105" s="294">
        <f t="shared" si="358"/>
        <v>-9622</v>
      </c>
      <c r="DL105" s="294">
        <f t="shared" si="358"/>
        <v>-63179</v>
      </c>
      <c r="DM105" s="294">
        <f t="shared" si="358"/>
        <v>-52061</v>
      </c>
      <c r="DN105" s="294">
        <f t="shared" si="358"/>
        <v>5920</v>
      </c>
      <c r="DO105" s="294">
        <f t="shared" si="358"/>
        <v>935</v>
      </c>
      <c r="DP105" s="294">
        <f t="shared" si="358"/>
        <v>7089</v>
      </c>
      <c r="DQ105" s="294">
        <f t="shared" si="358"/>
        <v>76519</v>
      </c>
      <c r="DR105" s="294">
        <f t="shared" si="358"/>
        <v>-20153</v>
      </c>
      <c r="DS105" s="294">
        <f t="shared" si="358"/>
        <v>15064</v>
      </c>
      <c r="DT105" s="294">
        <f t="shared" si="358"/>
        <v>8969</v>
      </c>
      <c r="DU105" s="294">
        <f t="shared" si="358"/>
        <v>17231</v>
      </c>
      <c r="DV105" s="294">
        <f t="shared" si="358"/>
        <v>89706</v>
      </c>
      <c r="DW105" s="294">
        <f t="shared" si="358"/>
        <v>43286</v>
      </c>
      <c r="DX105" s="294">
        <f t="shared" si="358"/>
        <v>14965</v>
      </c>
      <c r="DY105" s="294">
        <f t="shared" si="358"/>
        <v>90898</v>
      </c>
      <c r="DZ105" s="327"/>
      <c r="EA105" s="61">
        <f>'MONTHLY SUMMARIES'!F69</f>
        <v>133324</v>
      </c>
    </row>
    <row r="106" spans="1:135" s="34" customFormat="1" x14ac:dyDescent="0.25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3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4">
        <v>58337</v>
      </c>
      <c r="BI106" s="432">
        <v>73604</v>
      </c>
      <c r="BJ106" s="432">
        <v>115359</v>
      </c>
      <c r="BK106" s="432">
        <v>109430</v>
      </c>
      <c r="BL106" s="281">
        <v>36916</v>
      </c>
      <c r="BM106" s="281">
        <v>74390</v>
      </c>
      <c r="BN106" s="281">
        <v>161448</v>
      </c>
      <c r="BO106" s="281">
        <v>36962</v>
      </c>
      <c r="BP106" s="281">
        <v>111042</v>
      </c>
      <c r="BQ106" s="281">
        <v>64390</v>
      </c>
      <c r="BR106" s="281">
        <v>25089</v>
      </c>
      <c r="BS106" s="281">
        <v>46908</v>
      </c>
      <c r="BT106" s="281"/>
      <c r="BU106" s="36">
        <f t="shared" si="354"/>
        <v>47563.33</v>
      </c>
      <c r="BV106" s="40">
        <f t="shared" si="354"/>
        <v>24522.720000000001</v>
      </c>
      <c r="BW106" s="40">
        <f t="shared" si="354"/>
        <v>16296</v>
      </c>
      <c r="BX106" s="40">
        <f t="shared" si="354"/>
        <v>78331.509999999995</v>
      </c>
      <c r="BY106" s="40">
        <f t="shared" si="354"/>
        <v>702.02999999999884</v>
      </c>
      <c r="BZ106" s="40">
        <f t="shared" si="354"/>
        <v>5735.18</v>
      </c>
      <c r="CA106" s="40">
        <f t="shared" si="354"/>
        <v>13642.49</v>
      </c>
      <c r="CB106" s="40">
        <f t="shared" si="354"/>
        <v>34504.65</v>
      </c>
      <c r="CC106" s="40">
        <f t="shared" si="354"/>
        <v>10106.950000000001</v>
      </c>
      <c r="CD106" s="40">
        <f t="shared" si="354"/>
        <v>40151.279999999999</v>
      </c>
      <c r="CE106" s="40">
        <f t="shared" si="355"/>
        <v>29.46</v>
      </c>
      <c r="CF106" s="40">
        <f t="shared" si="355"/>
        <v>22604.95</v>
      </c>
      <c r="CG106" s="40">
        <f t="shared" si="355"/>
        <v>-36130.120000000003</v>
      </c>
      <c r="CH106" s="40">
        <f t="shared" si="355"/>
        <v>-21272</v>
      </c>
      <c r="CI106" s="40">
        <f t="shared" si="355"/>
        <v>841</v>
      </c>
      <c r="CJ106" s="40">
        <f t="shared" si="355"/>
        <v>-78901</v>
      </c>
      <c r="CK106" s="40">
        <f t="shared" si="355"/>
        <v>-5578</v>
      </c>
      <c r="CL106" s="40">
        <f t="shared" si="355"/>
        <v>-5947</v>
      </c>
      <c r="CM106" s="258">
        <f t="shared" si="355"/>
        <v>38191</v>
      </c>
      <c r="CN106" s="258">
        <f t="shared" si="355"/>
        <v>59671</v>
      </c>
      <c r="CO106" s="258">
        <f t="shared" si="356"/>
        <v>67092</v>
      </c>
      <c r="CP106" s="258">
        <f t="shared" si="356"/>
        <v>-27793</v>
      </c>
      <c r="CQ106" s="294">
        <f t="shared" si="356"/>
        <v>92129</v>
      </c>
      <c r="CR106" s="294">
        <f t="shared" si="356"/>
        <v>26419</v>
      </c>
      <c r="CS106" s="294">
        <f t="shared" si="356"/>
        <v>29760</v>
      </c>
      <c r="CT106" s="294">
        <f t="shared" si="356"/>
        <v>137890</v>
      </c>
      <c r="CU106" s="294">
        <f t="shared" si="356"/>
        <v>62133</v>
      </c>
      <c r="CV106" s="294">
        <f t="shared" si="356"/>
        <v>55588</v>
      </c>
      <c r="CW106" s="294">
        <f t="shared" si="356"/>
        <v>13844</v>
      </c>
      <c r="CX106" s="294">
        <f t="shared" si="356"/>
        <v>-24420</v>
      </c>
      <c r="CY106" s="294">
        <f t="shared" si="357"/>
        <v>43904</v>
      </c>
      <c r="CZ106" s="294">
        <f t="shared" si="357"/>
        <v>-53441</v>
      </c>
      <c r="DA106" s="294">
        <f t="shared" si="357"/>
        <v>-62562</v>
      </c>
      <c r="DB106" s="294">
        <f t="shared" si="357"/>
        <v>-18246</v>
      </c>
      <c r="DC106" s="294">
        <f t="shared" si="357"/>
        <v>-67792</v>
      </c>
      <c r="DD106" s="294">
        <f t="shared" si="357"/>
        <v>-14766</v>
      </c>
      <c r="DE106" s="294">
        <f t="shared" si="357"/>
        <v>-1338</v>
      </c>
      <c r="DF106" s="294">
        <f t="shared" si="357"/>
        <v>-100006</v>
      </c>
      <c r="DG106" s="294">
        <f t="shared" si="357"/>
        <v>-8680</v>
      </c>
      <c r="DH106" s="294">
        <f t="shared" si="357"/>
        <v>20904</v>
      </c>
      <c r="DI106" s="294">
        <f t="shared" si="358"/>
        <v>-4809</v>
      </c>
      <c r="DJ106" s="294">
        <f t="shared" si="358"/>
        <v>43725</v>
      </c>
      <c r="DK106" s="294">
        <f t="shared" si="358"/>
        <v>-40591</v>
      </c>
      <c r="DL106" s="294">
        <f t="shared" si="358"/>
        <v>14586</v>
      </c>
      <c r="DM106" s="294">
        <f t="shared" si="358"/>
        <v>38311</v>
      </c>
      <c r="DN106" s="294">
        <f t="shared" si="358"/>
        <v>41510</v>
      </c>
      <c r="DO106" s="294">
        <f t="shared" si="358"/>
        <v>49237</v>
      </c>
      <c r="DP106" s="294">
        <f t="shared" si="358"/>
        <v>66310</v>
      </c>
      <c r="DQ106" s="294">
        <f t="shared" si="358"/>
        <v>69574</v>
      </c>
      <c r="DR106" s="294">
        <f t="shared" si="358"/>
        <v>-4567</v>
      </c>
      <c r="DS106" s="294">
        <f t="shared" si="358"/>
        <v>3800</v>
      </c>
      <c r="DT106" s="294">
        <f t="shared" si="358"/>
        <v>68979</v>
      </c>
      <c r="DU106" s="294">
        <f t="shared" si="358"/>
        <v>7854</v>
      </c>
      <c r="DV106" s="294">
        <f t="shared" si="358"/>
        <v>60608</v>
      </c>
      <c r="DW106" s="294">
        <f t="shared" si="358"/>
        <v>8968</v>
      </c>
      <c r="DX106" s="294">
        <f t="shared" si="358"/>
        <v>-30333</v>
      </c>
      <c r="DY106" s="294">
        <f t="shared" si="358"/>
        <v>-6146</v>
      </c>
      <c r="DZ106" s="327"/>
      <c r="EA106" s="61">
        <f>'MONTHLY SUMMARIES'!F70</f>
        <v>46908</v>
      </c>
    </row>
    <row r="107" spans="1:135" s="127" customFormat="1" ht="15.75" thickBot="1" x14ac:dyDescent="0.3">
      <c r="A107" s="144"/>
      <c r="B107" s="48" t="s">
        <v>148</v>
      </c>
      <c r="C107" s="123">
        <f t="shared" ref="C107:Q107" si="359">SUM(C98:C106)</f>
        <v>648541.78999999992</v>
      </c>
      <c r="D107" s="124">
        <f t="shared" si="359"/>
        <v>659512.40000000014</v>
      </c>
      <c r="E107" s="124">
        <f t="shared" si="359"/>
        <v>660315.09</v>
      </c>
      <c r="F107" s="124">
        <f t="shared" si="359"/>
        <v>593389.15</v>
      </c>
      <c r="G107" s="124">
        <f t="shared" si="359"/>
        <v>628632.87</v>
      </c>
      <c r="H107" s="124">
        <f t="shared" si="359"/>
        <v>588563.78999999992</v>
      </c>
      <c r="I107" s="124">
        <f t="shared" si="359"/>
        <v>670844.17000000004</v>
      </c>
      <c r="J107" s="124">
        <f t="shared" si="359"/>
        <v>704997.19</v>
      </c>
      <c r="K107" s="124">
        <f t="shared" si="359"/>
        <v>770425.32</v>
      </c>
      <c r="L107" s="125">
        <f t="shared" si="359"/>
        <v>767522.74</v>
      </c>
      <c r="M107" s="124">
        <f t="shared" si="359"/>
        <v>794352.63000000012</v>
      </c>
      <c r="N107" s="124">
        <f t="shared" si="359"/>
        <v>770337.93000000017</v>
      </c>
      <c r="O107" s="124">
        <f t="shared" si="359"/>
        <v>893774.24</v>
      </c>
      <c r="P107" s="124">
        <f t="shared" si="359"/>
        <v>1153143</v>
      </c>
      <c r="Q107" s="124">
        <f t="shared" si="359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6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7">
        <v>1052834</v>
      </c>
      <c r="BI107" s="435">
        <v>982353</v>
      </c>
      <c r="BJ107" s="435">
        <v>1108062</v>
      </c>
      <c r="BK107" s="435">
        <v>1295578</v>
      </c>
      <c r="BL107" s="241">
        <v>1074687</v>
      </c>
      <c r="BM107" s="241">
        <v>1082522</v>
      </c>
      <c r="BN107" s="241">
        <v>1129018</v>
      </c>
      <c r="BO107" s="241">
        <v>971152</v>
      </c>
      <c r="BP107" s="241">
        <v>1390253</v>
      </c>
      <c r="BQ107" s="241">
        <v>1369318</v>
      </c>
      <c r="BR107" s="241">
        <v>1067024</v>
      </c>
      <c r="BS107" s="241">
        <v>1308388</v>
      </c>
      <c r="BT107" s="241"/>
      <c r="BU107" s="123">
        <f>SUM(BU98:BU106)</f>
        <v>245232.44999999995</v>
      </c>
      <c r="BV107" s="126">
        <f t="shared" ref="BV107:BX107" si="360">SUM(BV98:BV106)</f>
        <v>493630.6</v>
      </c>
      <c r="BW107" s="126">
        <f t="shared" si="360"/>
        <v>481555.91000000003</v>
      </c>
      <c r="BX107" s="126">
        <f t="shared" si="360"/>
        <v>590062.85</v>
      </c>
      <c r="BY107" s="126">
        <f t="shared" ref="BY107:BZ107" si="361">SUM(BY98:BY106)</f>
        <v>663927.13</v>
      </c>
      <c r="BZ107" s="126">
        <f t="shared" si="361"/>
        <v>616707.21000000008</v>
      </c>
      <c r="CA107" s="126">
        <f t="shared" ref="CA107:CB107" si="362">SUM(CA98:CA106)</f>
        <v>671921.83</v>
      </c>
      <c r="CB107" s="126">
        <f t="shared" si="362"/>
        <v>755202.81</v>
      </c>
      <c r="CC107" s="126">
        <f t="shared" ref="CC107:CD107" si="363">SUM(CC98:CC106)</f>
        <v>719963.68</v>
      </c>
      <c r="CD107" s="126">
        <f t="shared" si="363"/>
        <v>718052.26</v>
      </c>
      <c r="CE107" s="126">
        <f t="shared" ref="CE107:CF107" si="364">SUM(CE98:CE106)</f>
        <v>604732.36999999988</v>
      </c>
      <c r="CF107" s="126">
        <f t="shared" si="364"/>
        <v>716156.06999999983</v>
      </c>
      <c r="CG107" s="126">
        <f t="shared" ref="CG107:CH107" si="365">SUM(CG98:CG106)</f>
        <v>564076.76</v>
      </c>
      <c r="CH107" s="126">
        <f t="shared" si="365"/>
        <v>336633</v>
      </c>
      <c r="CI107" s="126">
        <f t="shared" ref="CI107:CJ107" si="366">SUM(CI98:CI106)</f>
        <v>245031</v>
      </c>
      <c r="CJ107" s="126">
        <f t="shared" si="366"/>
        <v>190650</v>
      </c>
      <c r="CK107" s="126">
        <f t="shared" ref="CK107:CL107" si="367">SUM(CK98:CK106)</f>
        <v>85423</v>
      </c>
      <c r="CL107" s="126">
        <f t="shared" si="367"/>
        <v>30980</v>
      </c>
      <c r="CM107" s="261">
        <f t="shared" ref="CM107:CN107" si="368">SUM(CM98:CM106)</f>
        <v>-124149</v>
      </c>
      <c r="CN107" s="261">
        <f t="shared" si="368"/>
        <v>19128</v>
      </c>
      <c r="CO107" s="261">
        <f t="shared" ref="CO107:CQ107" si="369">SUM(CO98:CO106)</f>
        <v>-206862</v>
      </c>
      <c r="CP107" s="261">
        <f t="shared" si="369"/>
        <v>-358142</v>
      </c>
      <c r="CQ107" s="304">
        <f t="shared" si="369"/>
        <v>-92224</v>
      </c>
      <c r="CR107" s="304">
        <f t="shared" ref="CR107:CS107" si="370">SUM(CR98:CR106)</f>
        <v>-335287</v>
      </c>
      <c r="CS107" s="304">
        <f t="shared" si="370"/>
        <v>-274883</v>
      </c>
      <c r="CT107" s="304">
        <f t="shared" ref="CT107:CU107" si="371">SUM(CT98:CT106)</f>
        <v>-310566</v>
      </c>
      <c r="CU107" s="304">
        <f t="shared" si="371"/>
        <v>-290202</v>
      </c>
      <c r="CV107" s="304">
        <f t="shared" ref="CV107" si="372">SUM(CV98:CV106)</f>
        <v>-345973</v>
      </c>
      <c r="CW107" s="304">
        <f t="shared" ref="CW107" si="373">SUM(CW98:CW106)</f>
        <v>-324241</v>
      </c>
      <c r="CX107" s="304">
        <f t="shared" ref="CX107" si="374">SUM(CX98:CX106)</f>
        <v>-390399</v>
      </c>
      <c r="CY107" s="304">
        <f t="shared" ref="CY107" si="375">SUM(CY98:CY106)</f>
        <v>-139364</v>
      </c>
      <c r="CZ107" s="304">
        <f t="shared" ref="CZ107" si="376">SUM(CZ98:CZ106)</f>
        <v>-388377</v>
      </c>
      <c r="DA107" s="304">
        <f t="shared" ref="DA107" si="377">SUM(DA98:DA106)</f>
        <v>-268636</v>
      </c>
      <c r="DB107" s="339">
        <f t="shared" ref="DB107" si="378">SUM(DB98:DB106)</f>
        <v>-170516</v>
      </c>
      <c r="DC107" s="339">
        <f t="shared" ref="DC107" si="379">SUM(DC98:DC106)</f>
        <v>-380107</v>
      </c>
      <c r="DD107" s="339">
        <f t="shared" ref="DD107" si="380">SUM(DD98:DD106)</f>
        <v>-36581</v>
      </c>
      <c r="DE107" s="339">
        <f t="shared" ref="DE107" si="381">SUM(DE98:DE106)</f>
        <v>-188733</v>
      </c>
      <c r="DF107" s="339">
        <f t="shared" ref="DF107" si="382">SUM(DF98:DF106)</f>
        <v>-156418</v>
      </c>
      <c r="DG107" s="339">
        <f t="shared" ref="DG107" si="383">SUM(DG98:DG106)</f>
        <v>30246</v>
      </c>
      <c r="DH107" s="339">
        <f t="shared" ref="DH107" si="384">SUM(DH98:DH106)</f>
        <v>-19042</v>
      </c>
      <c r="DI107" s="339">
        <f t="shared" ref="DI107" si="385">SUM(DI98:DI106)</f>
        <v>-219178</v>
      </c>
      <c r="DJ107" s="339">
        <f t="shared" ref="DJ107" si="386">SUM(DJ98:DJ106)</f>
        <v>130176</v>
      </c>
      <c r="DK107" s="339">
        <f t="shared" ref="DK107:DL107" si="387">SUM(DK98:DK106)</f>
        <v>-97607</v>
      </c>
      <c r="DL107" s="339">
        <f t="shared" si="387"/>
        <v>-109305</v>
      </c>
      <c r="DM107" s="339">
        <f t="shared" ref="DM107:DN107" si="388">SUM(DM98:DM106)</f>
        <v>22809</v>
      </c>
      <c r="DN107" s="339">
        <f t="shared" si="388"/>
        <v>95917</v>
      </c>
      <c r="DO107" s="339">
        <f t="shared" ref="DO107:DP107" si="389">SUM(DO98:DO106)</f>
        <v>55599</v>
      </c>
      <c r="DP107" s="339">
        <f t="shared" si="389"/>
        <v>-6564</v>
      </c>
      <c r="DQ107" s="339">
        <f t="shared" ref="DQ107" si="390">SUM(DQ98:DQ106)</f>
        <v>301343</v>
      </c>
      <c r="DR107" s="339">
        <f t="shared" ref="DR107:DS107" si="391">SUM(DR98:DR106)</f>
        <v>51895</v>
      </c>
      <c r="DS107" s="339">
        <f t="shared" si="391"/>
        <v>-44424</v>
      </c>
      <c r="DT107" s="339">
        <f t="shared" ref="DT107" si="392">SUM(DT98:DT106)</f>
        <v>119931</v>
      </c>
      <c r="DU107" s="339">
        <f t="shared" ref="DU107:DV107" si="393">SUM(DU98:DU106)</f>
        <v>136588</v>
      </c>
      <c r="DV107" s="339">
        <f t="shared" si="393"/>
        <v>414225</v>
      </c>
      <c r="DW107" s="339">
        <f t="shared" ref="DW107" si="394">SUM(DW98:DW106)</f>
        <v>387672</v>
      </c>
      <c r="DX107" s="339">
        <f t="shared" ref="DX107:DY107" si="395">SUM(DX98:DX106)</f>
        <v>85378</v>
      </c>
      <c r="DY107" s="339">
        <f t="shared" si="395"/>
        <v>270688</v>
      </c>
      <c r="DZ107" s="328"/>
      <c r="EA107" s="32">
        <f>EA98+EA101+EA104+EA105+EA106</f>
        <v>1308388</v>
      </c>
      <c r="EB107" s="34"/>
      <c r="EC107" s="34"/>
      <c r="ED107" s="34"/>
      <c r="EE107" s="34"/>
    </row>
    <row r="108" spans="1:135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2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325"/>
      <c r="EA108" s="75"/>
      <c r="EB108" s="34"/>
      <c r="EC108" s="34"/>
      <c r="ED108" s="34"/>
      <c r="EE108" s="34"/>
    </row>
    <row r="109" spans="1:135" s="56" customFormat="1" x14ac:dyDescent="0.25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7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09">
        <v>9133801</v>
      </c>
      <c r="BI109" s="436">
        <v>9776378</v>
      </c>
      <c r="BJ109" s="436">
        <v>10009182</v>
      </c>
      <c r="BK109" s="436">
        <v>9062340</v>
      </c>
      <c r="BL109" s="284">
        <v>8656872</v>
      </c>
      <c r="BM109" s="284">
        <v>8275067</v>
      </c>
      <c r="BN109" s="284">
        <v>9171752</v>
      </c>
      <c r="BO109" s="284">
        <v>14505911</v>
      </c>
      <c r="BP109" s="284">
        <v>16803325</v>
      </c>
      <c r="BQ109" s="284">
        <v>14091155</v>
      </c>
      <c r="BR109" s="284">
        <v>9570388</v>
      </c>
      <c r="BS109" s="284">
        <v>7601566</v>
      </c>
      <c r="BT109" s="284"/>
      <c r="BU109" s="77">
        <f t="shared" ref="BU109:CA113" si="396">O109-C109</f>
        <v>-490467</v>
      </c>
      <c r="BV109" s="81">
        <f t="shared" si="396"/>
        <v>346513</v>
      </c>
      <c r="BW109" s="81">
        <f t="shared" si="396"/>
        <v>316416</v>
      </c>
      <c r="BX109" s="81">
        <f t="shared" si="396"/>
        <v>283743</v>
      </c>
      <c r="BY109" s="81">
        <f t="shared" si="396"/>
        <v>-74014</v>
      </c>
      <c r="BZ109" s="81">
        <f t="shared" si="396"/>
        <v>1333409</v>
      </c>
      <c r="CA109" s="81">
        <f t="shared" si="396"/>
        <v>938976</v>
      </c>
      <c r="CB109" s="201">
        <f t="shared" ref="CB109:CK113" si="397">IF(ISERROR(V109-J109)=TRUE,"N/A",V109-J109)</f>
        <v>1899107</v>
      </c>
      <c r="CC109" s="201">
        <f t="shared" si="397"/>
        <v>946187</v>
      </c>
      <c r="CD109" s="201">
        <f t="shared" si="397"/>
        <v>-17534</v>
      </c>
      <c r="CE109" s="201">
        <f t="shared" si="397"/>
        <v>-413619</v>
      </c>
      <c r="CF109" s="201">
        <f t="shared" si="397"/>
        <v>2078492</v>
      </c>
      <c r="CG109" s="201">
        <f t="shared" si="397"/>
        <v>1362484</v>
      </c>
      <c r="CH109" s="201">
        <f t="shared" si="397"/>
        <v>46325</v>
      </c>
      <c r="CI109" s="201">
        <f t="shared" si="397"/>
        <v>-275309</v>
      </c>
      <c r="CJ109" s="201">
        <f t="shared" si="397"/>
        <v>888953</v>
      </c>
      <c r="CK109" s="201">
        <f t="shared" si="397"/>
        <v>1267617</v>
      </c>
      <c r="CL109" s="201">
        <f t="shared" ref="CL109:CU113" si="398">IF(ISERROR(AF109-T109)=TRUE,"N/A",AF109-T109)</f>
        <v>-739290</v>
      </c>
      <c r="CM109" s="262">
        <f t="shared" si="398"/>
        <v>1066513</v>
      </c>
      <c r="CN109" s="262">
        <f t="shared" si="398"/>
        <v>113792</v>
      </c>
      <c r="CO109" s="262">
        <f t="shared" si="398"/>
        <v>-360599</v>
      </c>
      <c r="CP109" s="262">
        <f t="shared" si="398"/>
        <v>-530948</v>
      </c>
      <c r="CQ109" s="296">
        <f t="shared" si="398"/>
        <v>-721094</v>
      </c>
      <c r="CR109" s="296">
        <f t="shared" si="398"/>
        <v>305230</v>
      </c>
      <c r="CS109" s="296">
        <f t="shared" si="398"/>
        <v>-452889</v>
      </c>
      <c r="CT109" s="296">
        <f t="shared" si="398"/>
        <v>252898</v>
      </c>
      <c r="CU109" s="296">
        <f t="shared" si="398"/>
        <v>148427</v>
      </c>
      <c r="CV109" s="296">
        <f t="shared" ref="CV109:DE113" si="399">IF(ISERROR(AP109-AD109)=TRUE,"N/A",AP109-AD109)</f>
        <v>49361</v>
      </c>
      <c r="CW109" s="296">
        <f t="shared" si="399"/>
        <v>-1427535</v>
      </c>
      <c r="CX109" s="296">
        <f t="shared" si="399"/>
        <v>1614760</v>
      </c>
      <c r="CY109" s="296">
        <f t="shared" si="399"/>
        <v>153776</v>
      </c>
      <c r="CZ109" s="296">
        <f t="shared" si="399"/>
        <v>-560333</v>
      </c>
      <c r="DA109" s="296">
        <f t="shared" si="399"/>
        <v>83990</v>
      </c>
      <c r="DB109" s="296">
        <f t="shared" si="399"/>
        <v>254955</v>
      </c>
      <c r="DC109" s="296">
        <f t="shared" si="399"/>
        <v>608264</v>
      </c>
      <c r="DD109" s="296">
        <f t="shared" si="399"/>
        <v>-1131310</v>
      </c>
      <c r="DE109" s="296">
        <f t="shared" si="399"/>
        <v>-317026</v>
      </c>
      <c r="DF109" s="296">
        <f t="shared" ref="DF109:DY113" si="400">IF(ISERROR(AZ109-AN109)=TRUE,"N/A",AZ109-AN109)</f>
        <v>777475</v>
      </c>
      <c r="DG109" s="296">
        <f t="shared" si="400"/>
        <v>-76540</v>
      </c>
      <c r="DH109" s="296">
        <f t="shared" si="400"/>
        <v>-165481</v>
      </c>
      <c r="DI109" s="296">
        <f t="shared" si="400"/>
        <v>1480231</v>
      </c>
      <c r="DJ109" s="296">
        <f t="shared" si="400"/>
        <v>-1199054</v>
      </c>
      <c r="DK109" s="296">
        <f t="shared" si="400"/>
        <v>-5301549</v>
      </c>
      <c r="DL109" s="296">
        <f t="shared" si="400"/>
        <v>679713</v>
      </c>
      <c r="DM109" s="296">
        <f t="shared" si="400"/>
        <v>144869</v>
      </c>
      <c r="DN109" s="296">
        <f t="shared" si="400"/>
        <v>518016</v>
      </c>
      <c r="DO109" s="296">
        <f t="shared" si="400"/>
        <v>-29859</v>
      </c>
      <c r="DP109" s="296">
        <f t="shared" si="400"/>
        <v>1319837</v>
      </c>
      <c r="DQ109" s="296">
        <f t="shared" si="400"/>
        <v>547232</v>
      </c>
      <c r="DR109" s="296">
        <f t="shared" si="400"/>
        <v>-260198</v>
      </c>
      <c r="DS109" s="296">
        <f t="shared" si="400"/>
        <v>1279716</v>
      </c>
      <c r="DT109" s="296">
        <f t="shared" si="400"/>
        <v>462050</v>
      </c>
      <c r="DU109" s="296">
        <f t="shared" si="400"/>
        <v>1393252</v>
      </c>
      <c r="DV109" s="296">
        <f t="shared" si="400"/>
        <v>422259</v>
      </c>
      <c r="DW109" s="296">
        <f t="shared" si="400"/>
        <v>4237967</v>
      </c>
      <c r="DX109" s="296">
        <f t="shared" si="400"/>
        <v>-282800</v>
      </c>
      <c r="DY109" s="296">
        <f t="shared" si="400"/>
        <v>-92626</v>
      </c>
      <c r="DZ109" s="325"/>
      <c r="EA109" s="61" t="e">
        <f>'MONTHLY SUMMARIES'!#REF!</f>
        <v>#REF!</v>
      </c>
      <c r="EB109" s="34"/>
      <c r="EC109" s="34"/>
      <c r="ED109" s="34"/>
      <c r="EE109" s="34"/>
    </row>
    <row r="110" spans="1:135" s="56" customFormat="1" x14ac:dyDescent="0.25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7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09">
        <v>143120</v>
      </c>
      <c r="BI110" s="436">
        <v>161282</v>
      </c>
      <c r="BJ110" s="436">
        <v>166545</v>
      </c>
      <c r="BK110" s="436">
        <v>155554</v>
      </c>
      <c r="BL110" s="284">
        <v>141948</v>
      </c>
      <c r="BM110" s="284">
        <v>123432</v>
      </c>
      <c r="BN110" s="284">
        <v>100202</v>
      </c>
      <c r="BO110" s="284">
        <v>123392</v>
      </c>
      <c r="BP110" s="284">
        <v>120170</v>
      </c>
      <c r="BQ110" s="284">
        <v>112514</v>
      </c>
      <c r="BR110" s="284">
        <v>101980</v>
      </c>
      <c r="BS110" s="284">
        <v>105390</v>
      </c>
      <c r="BT110" s="284"/>
      <c r="BU110" s="77">
        <f t="shared" si="396"/>
        <v>-15060</v>
      </c>
      <c r="BV110" s="81">
        <f t="shared" si="396"/>
        <v>2505</v>
      </c>
      <c r="BW110" s="81">
        <f t="shared" si="396"/>
        <v>8243</v>
      </c>
      <c r="BX110" s="81">
        <f t="shared" si="396"/>
        <v>10675</v>
      </c>
      <c r="BY110" s="81">
        <f t="shared" si="396"/>
        <v>6464</v>
      </c>
      <c r="BZ110" s="81">
        <f t="shared" si="396"/>
        <v>23936</v>
      </c>
      <c r="CA110" s="81">
        <f t="shared" si="396"/>
        <v>22678</v>
      </c>
      <c r="CB110" s="201">
        <f t="shared" si="397"/>
        <v>18128</v>
      </c>
      <c r="CC110" s="201">
        <f t="shared" si="397"/>
        <v>4214</v>
      </c>
      <c r="CD110" s="201">
        <f t="shared" si="397"/>
        <v>10382</v>
      </c>
      <c r="CE110" s="201">
        <f t="shared" si="397"/>
        <v>22412</v>
      </c>
      <c r="CF110" s="201">
        <f t="shared" si="397"/>
        <v>39625</v>
      </c>
      <c r="CG110" s="201">
        <f t="shared" si="397"/>
        <v>62318</v>
      </c>
      <c r="CH110" s="201">
        <f t="shared" si="397"/>
        <v>29056</v>
      </c>
      <c r="CI110" s="201">
        <f t="shared" si="397"/>
        <v>23658</v>
      </c>
      <c r="CJ110" s="201">
        <f t="shared" si="397"/>
        <v>27656</v>
      </c>
      <c r="CK110" s="201">
        <f t="shared" si="397"/>
        <v>40892</v>
      </c>
      <c r="CL110" s="201">
        <f t="shared" si="398"/>
        <v>10808</v>
      </c>
      <c r="CM110" s="262">
        <f t="shared" si="398"/>
        <v>30897</v>
      </c>
      <c r="CN110" s="262">
        <f t="shared" si="398"/>
        <v>13702</v>
      </c>
      <c r="CO110" s="262">
        <f t="shared" si="398"/>
        <v>7451</v>
      </c>
      <c r="CP110" s="262">
        <f t="shared" si="398"/>
        <v>5302</v>
      </c>
      <c r="CQ110" s="296">
        <f t="shared" si="398"/>
        <v>-23033</v>
      </c>
      <c r="CR110" s="296">
        <f t="shared" si="398"/>
        <v>9335</v>
      </c>
      <c r="CS110" s="296">
        <f t="shared" si="398"/>
        <v>-29958</v>
      </c>
      <c r="CT110" s="296">
        <f t="shared" si="398"/>
        <v>-23069</v>
      </c>
      <c r="CU110" s="296">
        <f t="shared" si="398"/>
        <v>-19804</v>
      </c>
      <c r="CV110" s="296">
        <f t="shared" si="399"/>
        <v>-13584</v>
      </c>
      <c r="CW110" s="296">
        <f t="shared" si="399"/>
        <v>-42679</v>
      </c>
      <c r="CX110" s="296">
        <f t="shared" si="399"/>
        <v>-18018</v>
      </c>
      <c r="CY110" s="296">
        <f t="shared" si="399"/>
        <v>-22950</v>
      </c>
      <c r="CZ110" s="296">
        <f t="shared" si="399"/>
        <v>-8688</v>
      </c>
      <c r="DA110" s="296">
        <f t="shared" si="399"/>
        <v>-8301</v>
      </c>
      <c r="DB110" s="296">
        <f t="shared" si="399"/>
        <v>139</v>
      </c>
      <c r="DC110" s="296">
        <f t="shared" si="399"/>
        <v>-1088</v>
      </c>
      <c r="DD110" s="296">
        <f t="shared" si="399"/>
        <v>-26486</v>
      </c>
      <c r="DE110" s="296">
        <f t="shared" si="399"/>
        <v>-16848</v>
      </c>
      <c r="DF110" s="296">
        <f t="shared" si="400"/>
        <v>-1275</v>
      </c>
      <c r="DG110" s="296">
        <f t="shared" si="400"/>
        <v>-14763</v>
      </c>
      <c r="DH110" s="296">
        <f t="shared" si="400"/>
        <v>-14239</v>
      </c>
      <c r="DI110" s="296">
        <f t="shared" si="400"/>
        <v>7245</v>
      </c>
      <c r="DJ110" s="296">
        <f t="shared" si="400"/>
        <v>4</v>
      </c>
      <c r="DK110" s="296">
        <f t="shared" si="400"/>
        <v>-16574</v>
      </c>
      <c r="DL110" s="296">
        <f t="shared" si="400"/>
        <v>-2300</v>
      </c>
      <c r="DM110" s="296">
        <f t="shared" si="400"/>
        <v>9759</v>
      </c>
      <c r="DN110" s="296">
        <f t="shared" si="400"/>
        <v>12026</v>
      </c>
      <c r="DO110" s="296">
        <f t="shared" si="400"/>
        <v>22821</v>
      </c>
      <c r="DP110" s="296">
        <f t="shared" si="400"/>
        <v>23323</v>
      </c>
      <c r="DQ110" s="296">
        <f t="shared" si="400"/>
        <v>23911</v>
      </c>
      <c r="DR110" s="296">
        <f t="shared" si="400"/>
        <v>18777</v>
      </c>
      <c r="DS110" s="296">
        <f t="shared" si="400"/>
        <v>37438</v>
      </c>
      <c r="DT110" s="296">
        <f t="shared" si="400"/>
        <v>17455</v>
      </c>
      <c r="DU110" s="296">
        <f t="shared" si="400"/>
        <v>26452</v>
      </c>
      <c r="DV110" s="296">
        <f t="shared" si="400"/>
        <v>6836</v>
      </c>
      <c r="DW110" s="296">
        <f t="shared" si="400"/>
        <v>20912</v>
      </c>
      <c r="DX110" s="296">
        <f t="shared" si="400"/>
        <v>10378</v>
      </c>
      <c r="DY110" s="296">
        <f t="shared" si="400"/>
        <v>8283</v>
      </c>
      <c r="DZ110" s="325"/>
      <c r="EA110" s="61">
        <f>'MONTHLY SUMMARIES'!F74</f>
        <v>105390</v>
      </c>
      <c r="EB110" s="34"/>
      <c r="EC110" s="34"/>
      <c r="ED110" s="34"/>
      <c r="EE110" s="34"/>
    </row>
    <row r="111" spans="1:135" s="56" customFormat="1" x14ac:dyDescent="0.25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7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09">
        <v>1857902</v>
      </c>
      <c r="BI111" s="436">
        <v>1813721</v>
      </c>
      <c r="BJ111" s="436">
        <v>1951993</v>
      </c>
      <c r="BK111" s="436">
        <v>1861805</v>
      </c>
      <c r="BL111" s="284">
        <v>1761836</v>
      </c>
      <c r="BM111" s="284">
        <v>1764024</v>
      </c>
      <c r="BN111" s="284">
        <v>1863084</v>
      </c>
      <c r="BO111" s="284">
        <v>2489514</v>
      </c>
      <c r="BP111" s="284">
        <v>2932885</v>
      </c>
      <c r="BQ111" s="284">
        <v>2681383</v>
      </c>
      <c r="BR111" s="284">
        <v>2114505</v>
      </c>
      <c r="BS111" s="284">
        <v>1689961</v>
      </c>
      <c r="BT111" s="284"/>
      <c r="BU111" s="77">
        <f t="shared" si="396"/>
        <v>-8240</v>
      </c>
      <c r="BV111" s="81">
        <f t="shared" si="396"/>
        <v>-289757</v>
      </c>
      <c r="BW111" s="81">
        <f t="shared" si="396"/>
        <v>-245940</v>
      </c>
      <c r="BX111" s="81">
        <f t="shared" si="396"/>
        <v>-485543</v>
      </c>
      <c r="BY111" s="81">
        <f t="shared" si="396"/>
        <v>-377753</v>
      </c>
      <c r="BZ111" s="81">
        <f t="shared" si="396"/>
        <v>-370195</v>
      </c>
      <c r="CA111" s="81">
        <f t="shared" si="396"/>
        <v>-517183</v>
      </c>
      <c r="CB111" s="201">
        <f t="shared" si="397"/>
        <v>-111709</v>
      </c>
      <c r="CC111" s="201">
        <f t="shared" si="397"/>
        <v>40828</v>
      </c>
      <c r="CD111" s="201">
        <f t="shared" si="397"/>
        <v>-123501</v>
      </c>
      <c r="CE111" s="201">
        <f t="shared" si="397"/>
        <v>-426615</v>
      </c>
      <c r="CF111" s="201">
        <f t="shared" si="397"/>
        <v>431020</v>
      </c>
      <c r="CG111" s="201">
        <f t="shared" si="397"/>
        <v>44449</v>
      </c>
      <c r="CH111" s="201">
        <f t="shared" si="397"/>
        <v>204176</v>
      </c>
      <c r="CI111" s="201">
        <f t="shared" si="397"/>
        <v>161789</v>
      </c>
      <c r="CJ111" s="201">
        <f t="shared" si="397"/>
        <v>387272</v>
      </c>
      <c r="CK111" s="201">
        <f t="shared" si="397"/>
        <v>612020</v>
      </c>
      <c r="CL111" s="201">
        <f t="shared" si="398"/>
        <v>262695</v>
      </c>
      <c r="CM111" s="262">
        <f t="shared" si="398"/>
        <v>335045</v>
      </c>
      <c r="CN111" s="262">
        <f t="shared" si="398"/>
        <v>498921</v>
      </c>
      <c r="CO111" s="262">
        <f t="shared" si="398"/>
        <v>89850</v>
      </c>
      <c r="CP111" s="262">
        <f t="shared" si="398"/>
        <v>-4270</v>
      </c>
      <c r="CQ111" s="296">
        <f t="shared" si="398"/>
        <v>-210836</v>
      </c>
      <c r="CR111" s="296">
        <f t="shared" si="398"/>
        <v>118952</v>
      </c>
      <c r="CS111" s="296">
        <f t="shared" si="398"/>
        <v>-5844</v>
      </c>
      <c r="CT111" s="296">
        <f t="shared" si="398"/>
        <v>84880</v>
      </c>
      <c r="CU111" s="296">
        <f t="shared" si="398"/>
        <v>114077</v>
      </c>
      <c r="CV111" s="296">
        <f t="shared" si="399"/>
        <v>17644</v>
      </c>
      <c r="CW111" s="296">
        <f t="shared" si="399"/>
        <v>-426587</v>
      </c>
      <c r="CX111" s="296">
        <f t="shared" si="399"/>
        <v>-92508</v>
      </c>
      <c r="CY111" s="296">
        <f t="shared" si="399"/>
        <v>28147</v>
      </c>
      <c r="CZ111" s="296">
        <f t="shared" si="399"/>
        <v>-263847</v>
      </c>
      <c r="DA111" s="296">
        <f t="shared" si="399"/>
        <v>-66569</v>
      </c>
      <c r="DB111" s="296">
        <f t="shared" si="399"/>
        <v>-37357</v>
      </c>
      <c r="DC111" s="296">
        <f t="shared" si="399"/>
        <v>88523</v>
      </c>
      <c r="DD111" s="296">
        <f t="shared" si="399"/>
        <v>-245875</v>
      </c>
      <c r="DE111" s="296">
        <f t="shared" si="399"/>
        <v>-61737</v>
      </c>
      <c r="DF111" s="296">
        <f t="shared" si="400"/>
        <v>51686</v>
      </c>
      <c r="DG111" s="296">
        <f t="shared" si="400"/>
        <v>-60401</v>
      </c>
      <c r="DH111" s="296">
        <f t="shared" si="400"/>
        <v>22303</v>
      </c>
      <c r="DI111" s="296">
        <f t="shared" si="400"/>
        <v>140393</v>
      </c>
      <c r="DJ111" s="296">
        <f t="shared" si="400"/>
        <v>-102091</v>
      </c>
      <c r="DK111" s="296">
        <f t="shared" si="400"/>
        <v>-713046</v>
      </c>
      <c r="DL111" s="296">
        <f t="shared" si="400"/>
        <v>135980</v>
      </c>
      <c r="DM111" s="296">
        <f t="shared" si="400"/>
        <v>-26983</v>
      </c>
      <c r="DN111" s="296">
        <f t="shared" si="400"/>
        <v>154246</v>
      </c>
      <c r="DO111" s="296">
        <f t="shared" si="400"/>
        <v>-108725</v>
      </c>
      <c r="DP111" s="296">
        <f t="shared" si="400"/>
        <v>245491</v>
      </c>
      <c r="DQ111" s="296">
        <f t="shared" si="400"/>
        <v>59479</v>
      </c>
      <c r="DR111" s="296">
        <f t="shared" si="400"/>
        <v>-114939</v>
      </c>
      <c r="DS111" s="296">
        <f t="shared" si="400"/>
        <v>158448</v>
      </c>
      <c r="DT111" s="296">
        <f t="shared" si="400"/>
        <v>-6344</v>
      </c>
      <c r="DU111" s="296">
        <f t="shared" si="400"/>
        <v>191058</v>
      </c>
      <c r="DV111" s="296">
        <f t="shared" si="400"/>
        <v>100032</v>
      </c>
      <c r="DW111" s="296">
        <f t="shared" si="400"/>
        <v>466885</v>
      </c>
      <c r="DX111" s="296">
        <f t="shared" si="400"/>
        <v>-99993</v>
      </c>
      <c r="DY111" s="296">
        <f t="shared" si="400"/>
        <v>10276</v>
      </c>
      <c r="DZ111" s="325"/>
      <c r="EA111" s="61">
        <f>'MONTHLY SUMMARIES'!F75</f>
        <v>1689961</v>
      </c>
      <c r="EB111" s="34"/>
      <c r="EC111" s="34"/>
      <c r="ED111" s="34"/>
      <c r="EE111" s="34"/>
    </row>
    <row r="112" spans="1:135" s="56" customFormat="1" x14ac:dyDescent="0.25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7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09">
        <v>1410898</v>
      </c>
      <c r="BI112" s="436">
        <v>1306515</v>
      </c>
      <c r="BJ112" s="436">
        <v>1340227</v>
      </c>
      <c r="BK112" s="436">
        <v>1418977</v>
      </c>
      <c r="BL112" s="284">
        <v>1261924</v>
      </c>
      <c r="BM112" s="284">
        <v>1387021</v>
      </c>
      <c r="BN112" s="284">
        <v>1415479</v>
      </c>
      <c r="BO112" s="284">
        <v>1820610</v>
      </c>
      <c r="BP112" s="284">
        <v>2055803</v>
      </c>
      <c r="BQ112" s="284">
        <v>1829191</v>
      </c>
      <c r="BR112" s="284">
        <v>1568638</v>
      </c>
      <c r="BS112" s="284">
        <v>1392731</v>
      </c>
      <c r="BT112" s="284"/>
      <c r="BU112" s="77">
        <f t="shared" si="396"/>
        <v>-100776</v>
      </c>
      <c r="BV112" s="81">
        <f t="shared" si="396"/>
        <v>-98570</v>
      </c>
      <c r="BW112" s="81">
        <f t="shared" si="396"/>
        <v>-263740</v>
      </c>
      <c r="BX112" s="81">
        <f t="shared" si="396"/>
        <v>-460016</v>
      </c>
      <c r="BY112" s="81">
        <f t="shared" si="396"/>
        <v>-227851</v>
      </c>
      <c r="BZ112" s="81">
        <f t="shared" si="396"/>
        <v>-415514</v>
      </c>
      <c r="CA112" s="81">
        <f t="shared" si="396"/>
        <v>-289030</v>
      </c>
      <c r="CB112" s="201">
        <f t="shared" si="397"/>
        <v>-35591</v>
      </c>
      <c r="CC112" s="201">
        <f t="shared" si="397"/>
        <v>51001</v>
      </c>
      <c r="CD112" s="201">
        <f t="shared" si="397"/>
        <v>-149642</v>
      </c>
      <c r="CE112" s="201">
        <f t="shared" si="397"/>
        <v>-569302</v>
      </c>
      <c r="CF112" s="201">
        <f t="shared" si="397"/>
        <v>239965</v>
      </c>
      <c r="CG112" s="201">
        <f t="shared" si="397"/>
        <v>584</v>
      </c>
      <c r="CH112" s="201">
        <f t="shared" si="397"/>
        <v>-91421</v>
      </c>
      <c r="CI112" s="201">
        <f t="shared" si="397"/>
        <v>181679</v>
      </c>
      <c r="CJ112" s="201">
        <f t="shared" si="397"/>
        <v>330912</v>
      </c>
      <c r="CK112" s="201">
        <f t="shared" si="397"/>
        <v>336893</v>
      </c>
      <c r="CL112" s="201">
        <f t="shared" si="398"/>
        <v>66458</v>
      </c>
      <c r="CM112" s="262">
        <f t="shared" si="398"/>
        <v>-15309</v>
      </c>
      <c r="CN112" s="262">
        <f t="shared" si="398"/>
        <v>429324</v>
      </c>
      <c r="CO112" s="262">
        <f t="shared" si="398"/>
        <v>94202</v>
      </c>
      <c r="CP112" s="262">
        <f t="shared" si="398"/>
        <v>224119</v>
      </c>
      <c r="CQ112" s="296">
        <f t="shared" si="398"/>
        <v>-74082</v>
      </c>
      <c r="CR112" s="296">
        <f t="shared" si="398"/>
        <v>81958</v>
      </c>
      <c r="CS112" s="296">
        <f t="shared" si="398"/>
        <v>6714</v>
      </c>
      <c r="CT112" s="296">
        <f t="shared" si="398"/>
        <v>232037</v>
      </c>
      <c r="CU112" s="296">
        <f t="shared" si="398"/>
        <v>-31347</v>
      </c>
      <c r="CV112" s="296">
        <f t="shared" si="399"/>
        <v>10205</v>
      </c>
      <c r="CW112" s="296">
        <f t="shared" si="399"/>
        <v>-49023</v>
      </c>
      <c r="CX112" s="296">
        <f t="shared" si="399"/>
        <v>205646</v>
      </c>
      <c r="CY112" s="296">
        <f t="shared" si="399"/>
        <v>604990</v>
      </c>
      <c r="CZ112" s="296">
        <f t="shared" si="399"/>
        <v>-122565</v>
      </c>
      <c r="DA112" s="296">
        <f t="shared" si="399"/>
        <v>-109307</v>
      </c>
      <c r="DB112" s="296">
        <f t="shared" si="399"/>
        <v>18441</v>
      </c>
      <c r="DC112" s="296">
        <f t="shared" si="399"/>
        <v>126605</v>
      </c>
      <c r="DD112" s="296">
        <f t="shared" si="399"/>
        <v>-101</v>
      </c>
      <c r="DE112" s="296">
        <f t="shared" si="399"/>
        <v>111407</v>
      </c>
      <c r="DF112" s="296">
        <f t="shared" si="400"/>
        <v>63699</v>
      </c>
      <c r="DG112" s="296">
        <f t="shared" si="400"/>
        <v>68452</v>
      </c>
      <c r="DH112" s="296">
        <f t="shared" si="400"/>
        <v>144568</v>
      </c>
      <c r="DI112" s="296">
        <f t="shared" si="400"/>
        <v>14784</v>
      </c>
      <c r="DJ112" s="296">
        <f t="shared" si="400"/>
        <v>-310631</v>
      </c>
      <c r="DK112" s="296">
        <f t="shared" si="400"/>
        <v>-597420</v>
      </c>
      <c r="DL112" s="296">
        <f t="shared" si="400"/>
        <v>-75519</v>
      </c>
      <c r="DM112" s="296">
        <f t="shared" si="400"/>
        <v>32351</v>
      </c>
      <c r="DN112" s="296">
        <f t="shared" si="400"/>
        <v>33361</v>
      </c>
      <c r="DO112" s="296">
        <f t="shared" si="400"/>
        <v>-45472</v>
      </c>
      <c r="DP112" s="296">
        <f t="shared" si="400"/>
        <v>67517</v>
      </c>
      <c r="DQ112" s="296">
        <f t="shared" si="400"/>
        <v>100398</v>
      </c>
      <c r="DR112" s="296">
        <f t="shared" si="400"/>
        <v>-111546</v>
      </c>
      <c r="DS112" s="296">
        <f t="shared" si="400"/>
        <v>119655</v>
      </c>
      <c r="DT112" s="296">
        <f t="shared" si="400"/>
        <v>-53449</v>
      </c>
      <c r="DU112" s="296">
        <f t="shared" si="400"/>
        <v>156955</v>
      </c>
      <c r="DV112" s="296">
        <f t="shared" si="400"/>
        <v>212137</v>
      </c>
      <c r="DW112" s="296">
        <f t="shared" si="400"/>
        <v>56842</v>
      </c>
      <c r="DX112" s="296">
        <f t="shared" si="400"/>
        <v>-203711</v>
      </c>
      <c r="DY112" s="296">
        <f t="shared" si="400"/>
        <v>25406</v>
      </c>
      <c r="DZ112" s="325"/>
      <c r="EA112" s="61">
        <f>'MONTHLY SUMMARIES'!F76</f>
        <v>1392731</v>
      </c>
      <c r="EB112" s="34"/>
      <c r="EC112" s="34"/>
      <c r="ED112" s="34"/>
      <c r="EE112" s="34"/>
    </row>
    <row r="113" spans="1:135" s="56" customFormat="1" x14ac:dyDescent="0.25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7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09">
        <v>1192393</v>
      </c>
      <c r="BI113" s="436">
        <v>1184630</v>
      </c>
      <c r="BJ113" s="436">
        <v>936422</v>
      </c>
      <c r="BK113" s="436">
        <v>927870</v>
      </c>
      <c r="BL113" s="284">
        <v>1213026</v>
      </c>
      <c r="BM113" s="284">
        <v>967782</v>
      </c>
      <c r="BN113" s="284">
        <v>1082059</v>
      </c>
      <c r="BO113" s="284">
        <v>1745932</v>
      </c>
      <c r="BP113" s="284">
        <v>1435901</v>
      </c>
      <c r="BQ113" s="284">
        <v>1107675</v>
      </c>
      <c r="BR113" s="284">
        <v>1263420</v>
      </c>
      <c r="BS113" s="284">
        <v>1196385</v>
      </c>
      <c r="BT113" s="284"/>
      <c r="BU113" s="77">
        <f t="shared" si="396"/>
        <v>-3405398</v>
      </c>
      <c r="BV113" s="81">
        <f t="shared" si="396"/>
        <v>975962</v>
      </c>
      <c r="BW113" s="81">
        <f t="shared" si="396"/>
        <v>1792595</v>
      </c>
      <c r="BX113" s="81">
        <f t="shared" si="396"/>
        <v>83908</v>
      </c>
      <c r="BY113" s="81">
        <f t="shared" si="396"/>
        <v>-158229</v>
      </c>
      <c r="BZ113" s="81">
        <f t="shared" si="396"/>
        <v>-163337</v>
      </c>
      <c r="CA113" s="81">
        <f t="shared" si="396"/>
        <v>-79713</v>
      </c>
      <c r="CB113" s="201">
        <f t="shared" si="397"/>
        <v>-90463</v>
      </c>
      <c r="CC113" s="201">
        <f t="shared" si="397"/>
        <v>68955</v>
      </c>
      <c r="CD113" s="201">
        <f t="shared" si="397"/>
        <v>106292</v>
      </c>
      <c r="CE113" s="201">
        <f t="shared" si="397"/>
        <v>291935</v>
      </c>
      <c r="CF113" s="201">
        <f t="shared" si="397"/>
        <v>-685379</v>
      </c>
      <c r="CG113" s="201">
        <f t="shared" si="397"/>
        <v>3486610</v>
      </c>
      <c r="CH113" s="201">
        <f t="shared" si="397"/>
        <v>-1243353</v>
      </c>
      <c r="CI113" s="201">
        <f t="shared" si="397"/>
        <v>-2122737</v>
      </c>
      <c r="CJ113" s="201">
        <f t="shared" si="397"/>
        <v>-105426</v>
      </c>
      <c r="CK113" s="201">
        <f t="shared" si="397"/>
        <v>485545</v>
      </c>
      <c r="CL113" s="201">
        <f t="shared" si="398"/>
        <v>21846</v>
      </c>
      <c r="CM113" s="262">
        <f t="shared" si="398"/>
        <v>-82633</v>
      </c>
      <c r="CN113" s="262">
        <f t="shared" si="398"/>
        <v>69585</v>
      </c>
      <c r="CO113" s="262">
        <f t="shared" si="398"/>
        <v>-65084</v>
      </c>
      <c r="CP113" s="262">
        <f t="shared" si="398"/>
        <v>-984709</v>
      </c>
      <c r="CQ113" s="296">
        <f t="shared" si="398"/>
        <v>604378</v>
      </c>
      <c r="CR113" s="296">
        <f t="shared" si="398"/>
        <v>-599205</v>
      </c>
      <c r="CS113" s="296">
        <f t="shared" si="398"/>
        <v>817663</v>
      </c>
      <c r="CT113" s="296">
        <f t="shared" si="398"/>
        <v>301317</v>
      </c>
      <c r="CU113" s="296">
        <f t="shared" si="398"/>
        <v>7762</v>
      </c>
      <c r="CV113" s="296">
        <f t="shared" si="399"/>
        <v>86980</v>
      </c>
      <c r="CW113" s="296">
        <f t="shared" si="399"/>
        <v>-573571</v>
      </c>
      <c r="CX113" s="296">
        <f t="shared" si="399"/>
        <v>41851</v>
      </c>
      <c r="CY113" s="296">
        <f t="shared" si="399"/>
        <v>-137332</v>
      </c>
      <c r="CZ113" s="296">
        <f t="shared" si="399"/>
        <v>754362</v>
      </c>
      <c r="DA113" s="296">
        <f t="shared" si="399"/>
        <v>240076</v>
      </c>
      <c r="DB113" s="296">
        <f t="shared" si="399"/>
        <v>885774</v>
      </c>
      <c r="DC113" s="296">
        <f t="shared" si="399"/>
        <v>-176394</v>
      </c>
      <c r="DD113" s="296">
        <f t="shared" si="399"/>
        <v>395333</v>
      </c>
      <c r="DE113" s="296">
        <f t="shared" si="399"/>
        <v>-956937</v>
      </c>
      <c r="DF113" s="296">
        <f t="shared" si="400"/>
        <v>-40662</v>
      </c>
      <c r="DG113" s="296">
        <f t="shared" si="400"/>
        <v>242330</v>
      </c>
      <c r="DH113" s="296">
        <f t="shared" si="400"/>
        <v>-301249</v>
      </c>
      <c r="DI113" s="296">
        <f t="shared" si="400"/>
        <v>-86453</v>
      </c>
      <c r="DJ113" s="296">
        <f t="shared" si="400"/>
        <v>-88572</v>
      </c>
      <c r="DK113" s="296">
        <f t="shared" si="400"/>
        <v>665209</v>
      </c>
      <c r="DL113" s="296">
        <f t="shared" si="400"/>
        <v>-87526</v>
      </c>
      <c r="DM113" s="296">
        <f t="shared" si="400"/>
        <v>-235049</v>
      </c>
      <c r="DN113" s="296">
        <f t="shared" si="400"/>
        <v>136852</v>
      </c>
      <c r="DO113" s="296">
        <f t="shared" si="400"/>
        <v>147159</v>
      </c>
      <c r="DP113" s="296">
        <f t="shared" si="400"/>
        <v>-208174</v>
      </c>
      <c r="DQ113" s="296">
        <f t="shared" si="400"/>
        <v>-135285</v>
      </c>
      <c r="DR113" s="296">
        <f t="shared" si="400"/>
        <v>194631</v>
      </c>
      <c r="DS113" s="296">
        <f t="shared" si="400"/>
        <v>-282480</v>
      </c>
      <c r="DT113" s="296">
        <f t="shared" si="400"/>
        <v>314728</v>
      </c>
      <c r="DU113" s="296">
        <f t="shared" si="400"/>
        <v>670858</v>
      </c>
      <c r="DV113" s="296">
        <f t="shared" si="400"/>
        <v>199613</v>
      </c>
      <c r="DW113" s="296">
        <f t="shared" si="400"/>
        <v>-727584</v>
      </c>
      <c r="DX113" s="296">
        <f t="shared" si="400"/>
        <v>-571839</v>
      </c>
      <c r="DY113" s="296">
        <f t="shared" si="400"/>
        <v>180924</v>
      </c>
      <c r="DZ113" s="325"/>
      <c r="EA113" s="61">
        <f>'MONTHLY SUMMARIES'!F77</f>
        <v>1196385</v>
      </c>
      <c r="EB113" s="34"/>
      <c r="EC113" s="34"/>
      <c r="ED113" s="34"/>
      <c r="EE113" s="34"/>
    </row>
    <row r="114" spans="1:135" s="70" customFormat="1" x14ac:dyDescent="0.25">
      <c r="A114" s="144"/>
      <c r="B114" s="57" t="s">
        <v>148</v>
      </c>
      <c r="C114" s="133">
        <f>SUM(C109:C113)</f>
        <v>12799762</v>
      </c>
      <c r="D114" s="134">
        <f t="shared" ref="D114:AA114" si="401">SUM(D109:D113)</f>
        <v>11728459</v>
      </c>
      <c r="E114" s="134">
        <f t="shared" si="401"/>
        <v>11249702</v>
      </c>
      <c r="F114" s="134">
        <f t="shared" si="401"/>
        <v>12099494</v>
      </c>
      <c r="G114" s="134">
        <f t="shared" si="401"/>
        <v>17298395</v>
      </c>
      <c r="H114" s="134">
        <f t="shared" si="401"/>
        <v>22325004</v>
      </c>
      <c r="I114" s="134">
        <f t="shared" si="401"/>
        <v>19693404</v>
      </c>
      <c r="J114" s="134">
        <f t="shared" si="401"/>
        <v>12512823</v>
      </c>
      <c r="K114" s="134">
        <f t="shared" si="401"/>
        <v>10911929</v>
      </c>
      <c r="L114" s="135">
        <f t="shared" si="401"/>
        <v>13226170</v>
      </c>
      <c r="M114" s="134">
        <f t="shared" si="401"/>
        <v>15130548</v>
      </c>
      <c r="N114" s="134">
        <f t="shared" si="401"/>
        <v>11944821</v>
      </c>
      <c r="O114" s="134">
        <f t="shared" si="401"/>
        <v>8779821</v>
      </c>
      <c r="P114" s="134">
        <f t="shared" si="401"/>
        <v>12665112</v>
      </c>
      <c r="Q114" s="134">
        <f t="shared" si="401"/>
        <v>12857276</v>
      </c>
      <c r="R114" s="134">
        <f t="shared" si="401"/>
        <v>11532261</v>
      </c>
      <c r="S114" s="134">
        <f t="shared" si="401"/>
        <v>16467012</v>
      </c>
      <c r="T114" s="134">
        <f t="shared" si="401"/>
        <v>22733303</v>
      </c>
      <c r="U114" s="134">
        <f t="shared" si="401"/>
        <v>19769132</v>
      </c>
      <c r="V114" s="134">
        <f t="shared" si="401"/>
        <v>14192295</v>
      </c>
      <c r="W114" s="134">
        <f t="shared" si="401"/>
        <v>12023114</v>
      </c>
      <c r="X114" s="135">
        <f t="shared" si="401"/>
        <v>13052167</v>
      </c>
      <c r="Y114" s="134">
        <f t="shared" si="401"/>
        <v>14035359</v>
      </c>
      <c r="Z114" s="134">
        <v>14048544</v>
      </c>
      <c r="AA114" s="134">
        <f t="shared" si="401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0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1">
        <v>13738114</v>
      </c>
      <c r="BI114" s="429">
        <v>14242526</v>
      </c>
      <c r="BJ114" s="429">
        <v>14404369</v>
      </c>
      <c r="BK114" s="429">
        <v>13426546</v>
      </c>
      <c r="BL114" s="278">
        <v>13035606</v>
      </c>
      <c r="BM114" s="278">
        <v>12517326</v>
      </c>
      <c r="BN114" s="278">
        <v>13632576</v>
      </c>
      <c r="BO114" s="278">
        <v>20685359</v>
      </c>
      <c r="BP114" s="278">
        <v>23348084</v>
      </c>
      <c r="BQ114" s="278">
        <v>19821918</v>
      </c>
      <c r="BR114" s="278">
        <v>14618931</v>
      </c>
      <c r="BT114" s="278"/>
      <c r="BU114" s="133">
        <f t="shared" ref="BU114:BU121" si="402">SUM(BU109:BU113)</f>
        <v>-4019941</v>
      </c>
      <c r="BV114" s="136">
        <f t="shared" ref="BV114:BX114" si="403">SUM(BV109:BV113)</f>
        <v>936653</v>
      </c>
      <c r="BW114" s="136">
        <f t="shared" si="403"/>
        <v>1607574</v>
      </c>
      <c r="BX114" s="136">
        <f t="shared" si="403"/>
        <v>-567233</v>
      </c>
      <c r="BY114" s="136">
        <f t="shared" ref="BY114:BZ114" si="404">SUM(BY109:BY113)</f>
        <v>-831383</v>
      </c>
      <c r="BZ114" s="136">
        <f t="shared" si="404"/>
        <v>408299</v>
      </c>
      <c r="CA114" s="136">
        <f t="shared" ref="CA114" si="405">SUM(CA109:CA113)</f>
        <v>75728</v>
      </c>
      <c r="CB114" s="202">
        <f t="shared" ref="CB114:CH114" si="406">IF(CB113="N/A","N/A",SUM(CB109:CB113))</f>
        <v>1679472</v>
      </c>
      <c r="CC114" s="202">
        <f t="shared" si="406"/>
        <v>1111185</v>
      </c>
      <c r="CD114" s="202">
        <f t="shared" si="406"/>
        <v>-174003</v>
      </c>
      <c r="CE114" s="202">
        <f t="shared" si="406"/>
        <v>-1095189</v>
      </c>
      <c r="CF114" s="202">
        <f t="shared" si="406"/>
        <v>2103723</v>
      </c>
      <c r="CG114" s="202">
        <f t="shared" si="406"/>
        <v>4956445</v>
      </c>
      <c r="CH114" s="202">
        <f t="shared" si="406"/>
        <v>-1055217</v>
      </c>
      <c r="CI114" s="202">
        <f t="shared" ref="CI114:CJ114" si="407">IF(CI113="N/A","N/A",SUM(CI109:CI113))</f>
        <v>-2030920</v>
      </c>
      <c r="CJ114" s="202">
        <f t="shared" si="407"/>
        <v>1529367</v>
      </c>
      <c r="CK114" s="202">
        <f t="shared" ref="CK114:CL114" si="408">IF(CK113="N/A","N/A",SUM(CK109:CK113))</f>
        <v>2742967</v>
      </c>
      <c r="CL114" s="202">
        <f t="shared" si="408"/>
        <v>-377483</v>
      </c>
      <c r="CM114" s="263">
        <f t="shared" ref="CM114:CN114" si="409">IF(CM113="N/A","N/A",SUM(CM109:CM113))</f>
        <v>1334513</v>
      </c>
      <c r="CN114" s="263">
        <f t="shared" si="409"/>
        <v>1125324</v>
      </c>
      <c r="CO114" s="263">
        <f t="shared" ref="CO114:CP114" si="410">IF(CO113="N/A","N/A",SUM(CO109:CO113))</f>
        <v>-234180</v>
      </c>
      <c r="CP114" s="263">
        <f t="shared" si="410"/>
        <v>-1290506</v>
      </c>
      <c r="CQ114" s="297">
        <f t="shared" ref="CQ114" si="411">IF(CQ113="N/A","N/A",SUM(CQ109:CQ113))</f>
        <v>-424667</v>
      </c>
      <c r="CR114" s="297">
        <f t="shared" ref="CR114:CW114" si="412">IF(CR113="N/A","N/A",SUM(CR109:CR113))</f>
        <v>-83730</v>
      </c>
      <c r="CS114" s="297">
        <f t="shared" si="412"/>
        <v>335686</v>
      </c>
      <c r="CT114" s="297">
        <f t="shared" si="412"/>
        <v>848063</v>
      </c>
      <c r="CU114" s="297">
        <f t="shared" si="412"/>
        <v>219115</v>
      </c>
      <c r="CV114" s="297">
        <f t="shared" si="412"/>
        <v>150606</v>
      </c>
      <c r="CW114" s="297">
        <f t="shared" si="412"/>
        <v>-2519395</v>
      </c>
      <c r="CX114" s="297">
        <f t="shared" ref="CX114" si="413">IF(CX113="N/A","N/A",SUM(CX109:CX113))</f>
        <v>1751731</v>
      </c>
      <c r="CY114" s="297">
        <f t="shared" ref="CY114" si="414">IF(CY113="N/A","N/A",SUM(CY109:CY113))</f>
        <v>626631</v>
      </c>
      <c r="CZ114" s="297">
        <f t="shared" ref="CZ114" si="415">IF(CZ113="N/A","N/A",SUM(CZ109:CZ113))</f>
        <v>-201071</v>
      </c>
      <c r="DA114" s="297">
        <f t="shared" ref="DA114" si="416">IF(DA113="N/A","N/A",SUM(DA109:DA113))</f>
        <v>139889</v>
      </c>
      <c r="DB114" s="297">
        <f t="shared" ref="DB114" si="417">IF(DB113="N/A","N/A",SUM(DB109:DB113))</f>
        <v>1121952</v>
      </c>
      <c r="DC114" s="297">
        <f t="shared" ref="DC114" si="418">IF(DC113="N/A","N/A",SUM(DC109:DC113))</f>
        <v>645910</v>
      </c>
      <c r="DD114" s="297">
        <f t="shared" ref="DD114" si="419">IF(DD113="N/A","N/A",SUM(DD109:DD113))</f>
        <v>-1008439</v>
      </c>
      <c r="DE114" s="297">
        <f t="shared" ref="DE114" si="420">IF(DE113="N/A","N/A",SUM(DE109:DE113))</f>
        <v>-1241141</v>
      </c>
      <c r="DF114" s="297">
        <f t="shared" ref="DF114" si="421">IF(DF113="N/A","N/A",SUM(DF109:DF113))</f>
        <v>850923</v>
      </c>
      <c r="DG114" s="297">
        <f t="shared" ref="DG114" si="422">IF(DG113="N/A","N/A",SUM(DG109:DG113))</f>
        <v>159078</v>
      </c>
      <c r="DH114" s="297">
        <f t="shared" ref="DH114" si="423">IF(DH113="N/A","N/A",SUM(DH109:DH113))</f>
        <v>-314098</v>
      </c>
      <c r="DI114" s="297">
        <f t="shared" ref="DI114" si="424">IF(DI113="N/A","N/A",SUM(DI109:DI113))</f>
        <v>1556200</v>
      </c>
      <c r="DJ114" s="297">
        <f t="shared" ref="DJ114" si="425">IF(DJ113="N/A","N/A",SUM(DJ109:DJ113))</f>
        <v>-1700344</v>
      </c>
      <c r="DK114" s="297">
        <f t="shared" ref="DK114:DL114" si="426">IF(DK113="N/A","N/A",SUM(DK109:DK113))</f>
        <v>-5963380</v>
      </c>
      <c r="DL114" s="297">
        <f t="shared" si="426"/>
        <v>650348</v>
      </c>
      <c r="DM114" s="297">
        <f t="shared" ref="DM114:DN114" si="427">IF(DM113="N/A","N/A",SUM(DM109:DM113))</f>
        <v>-75053</v>
      </c>
      <c r="DN114" s="297">
        <f t="shared" si="427"/>
        <v>854501</v>
      </c>
      <c r="DO114" s="297">
        <f t="shared" ref="DO114:DP114" si="428">IF(DO113="N/A","N/A",SUM(DO109:DO113))</f>
        <v>-14076</v>
      </c>
      <c r="DP114" s="297">
        <f t="shared" si="428"/>
        <v>1447994</v>
      </c>
      <c r="DQ114" s="297">
        <f t="shared" ref="DQ114" si="429">IF(DQ113="N/A","N/A",SUM(DQ109:DQ113))</f>
        <v>595735</v>
      </c>
      <c r="DR114" s="297">
        <f t="shared" ref="DR114:DS114" si="430">IF(DR113="N/A","N/A",SUM(DR109:DR113))</f>
        <v>-273275</v>
      </c>
      <c r="DS114" s="297">
        <f t="shared" si="430"/>
        <v>1312777</v>
      </c>
      <c r="DT114" s="297">
        <f t="shared" ref="DT114" si="431">IF(DT113="N/A","N/A",SUM(DT109:DT113))</f>
        <v>734440</v>
      </c>
      <c r="DU114" s="297">
        <f t="shared" ref="DU114:DV114" si="432">IF(DU113="N/A","N/A",SUM(DU109:DU113))</f>
        <v>2438575</v>
      </c>
      <c r="DV114" s="297">
        <f t="shared" si="432"/>
        <v>940877</v>
      </c>
      <c r="DW114" s="297">
        <f t="shared" ref="DW114" si="433">IF(DW113="N/A","N/A",SUM(DW109:DW113))</f>
        <v>4055022</v>
      </c>
      <c r="DX114" s="297">
        <f t="shared" ref="DX114:DY114" si="434">IF(DX113="N/A","N/A",SUM(DX109:DX113))</f>
        <v>-1147965</v>
      </c>
      <c r="DY114" s="297">
        <f t="shared" si="434"/>
        <v>132263</v>
      </c>
      <c r="DZ114" s="326"/>
      <c r="EA114" s="242" t="e">
        <f>SUM(EA109:EA113)</f>
        <v>#REF!</v>
      </c>
      <c r="EB114" s="34"/>
      <c r="EC114" s="34"/>
      <c r="ED114" s="34"/>
      <c r="EE114" s="34"/>
    </row>
    <row r="115" spans="1:135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327"/>
      <c r="EA115" s="243"/>
    </row>
    <row r="116" spans="1:135" s="34" customFormat="1" x14ac:dyDescent="0.25">
      <c r="A116" s="143"/>
      <c r="B116" s="35" t="s">
        <v>141</v>
      </c>
      <c r="C116" s="94">
        <f>C130-C123</f>
        <v>964451.8</v>
      </c>
      <c r="D116" s="95">
        <f t="shared" ref="D116:O116" si="435">D130-D123</f>
        <v>885026.44</v>
      </c>
      <c r="E116" s="95">
        <f t="shared" si="435"/>
        <v>948444.29999999993</v>
      </c>
      <c r="F116" s="95">
        <f t="shared" si="435"/>
        <v>835116.07999999984</v>
      </c>
      <c r="G116" s="95">
        <f t="shared" si="435"/>
        <v>1466563.31</v>
      </c>
      <c r="H116" s="95">
        <f t="shared" si="435"/>
        <v>1893474.63</v>
      </c>
      <c r="I116" s="95">
        <f t="shared" si="435"/>
        <v>1702039.5399999998</v>
      </c>
      <c r="J116" s="95">
        <f t="shared" si="435"/>
        <v>1308529.1100000001</v>
      </c>
      <c r="K116" s="95">
        <f t="shared" si="435"/>
        <v>676738.5</v>
      </c>
      <c r="L116" s="96">
        <f t="shared" si="435"/>
        <v>1202677.9499999997</v>
      </c>
      <c r="M116" s="95">
        <f t="shared" si="435"/>
        <v>1414476.54</v>
      </c>
      <c r="N116" s="95">
        <f t="shared" si="435"/>
        <v>1167237.93</v>
      </c>
      <c r="O116" s="95">
        <f t="shared" si="435"/>
        <v>1219451.52</v>
      </c>
      <c r="P116" s="95">
        <f t="shared" ref="P116:Q116" si="436">P130-P123</f>
        <v>1164026.48</v>
      </c>
      <c r="Q116" s="95">
        <f t="shared" si="436"/>
        <v>1084223.07</v>
      </c>
      <c r="R116" s="95">
        <f t="shared" ref="R116:S116" si="437">R130-R123</f>
        <v>1276079.83</v>
      </c>
      <c r="S116" s="95">
        <f t="shared" si="437"/>
        <v>1815272.53</v>
      </c>
      <c r="T116" s="95">
        <f t="shared" ref="T116:U116" si="438">T130-T123</f>
        <v>2915906.7299999995</v>
      </c>
      <c r="U116" s="95">
        <f t="shared" si="438"/>
        <v>1997871.1800000002</v>
      </c>
      <c r="V116" s="95">
        <f t="shared" ref="V116:W116" si="439">V130-V123</f>
        <v>1271814.76</v>
      </c>
      <c r="W116" s="95">
        <f t="shared" si="439"/>
        <v>2691744.79</v>
      </c>
      <c r="X116" s="96">
        <f t="shared" ref="X116:Y116" si="440">X130-X123</f>
        <v>1313424.4400000002</v>
      </c>
      <c r="Y116" s="95">
        <f t="shared" si="440"/>
        <v>1244614.6800000002</v>
      </c>
      <c r="Z116" s="95">
        <v>1514608.3</v>
      </c>
      <c r="AA116" s="95">
        <f t="shared" ref="AA116" si="441">AA130-AA123</f>
        <v>1420137.31</v>
      </c>
      <c r="AB116" s="190">
        <v>1294680.4700000002</v>
      </c>
      <c r="AC116" s="190">
        <v>1261112.74</v>
      </c>
      <c r="AD116" s="190">
        <v>1415946.35</v>
      </c>
      <c r="AE116" s="190">
        <v>2017313.38</v>
      </c>
      <c r="AF116" s="190">
        <v>2449952.0099999998</v>
      </c>
      <c r="AG116" s="190">
        <v>2581920.94</v>
      </c>
      <c r="AH116" s="190">
        <v>1551421.4</v>
      </c>
      <c r="AI116" s="190">
        <v>1220489.04</v>
      </c>
      <c r="AJ116" s="177">
        <v>1575297.52</v>
      </c>
      <c r="AK116" s="285">
        <v>1574197.44</v>
      </c>
      <c r="AL116" s="285">
        <v>1641335.35</v>
      </c>
      <c r="AM116" s="285">
        <v>1328816.42</v>
      </c>
      <c r="AN116" s="285">
        <v>1900791.54</v>
      </c>
      <c r="AO116" s="285">
        <v>1219178.4100000001</v>
      </c>
      <c r="AP116" s="285">
        <v>1666106.77</v>
      </c>
      <c r="AQ116" s="285">
        <v>1607570.67</v>
      </c>
      <c r="AR116" s="285">
        <v>3136484.7800000003</v>
      </c>
      <c r="AS116" s="285">
        <v>2357655.6</v>
      </c>
      <c r="AT116" s="285">
        <v>1149259.8700000001</v>
      </c>
      <c r="AU116" s="285">
        <v>52472.050000000047</v>
      </c>
      <c r="AV116" s="285">
        <v>-292031.26</v>
      </c>
      <c r="AW116" s="368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1463145.42</v>
      </c>
      <c r="BB116" s="285">
        <v>1820540</v>
      </c>
      <c r="BC116" s="285">
        <v>1977518.9500000002</v>
      </c>
      <c r="BD116" s="285">
        <v>3312594.27</v>
      </c>
      <c r="BE116" s="285">
        <v>1719392.6</v>
      </c>
      <c r="BF116" s="285">
        <v>1719392.6</v>
      </c>
      <c r="BG116" s="285">
        <v>1448463.52</v>
      </c>
      <c r="BH116" s="410">
        <v>1513058.2000000002</v>
      </c>
      <c r="BI116" s="437">
        <v>2030625.7</v>
      </c>
      <c r="BJ116" s="437">
        <v>2028997.04</v>
      </c>
      <c r="BK116" s="437">
        <v>1285386.3999999999</v>
      </c>
      <c r="BL116" s="285">
        <v>1674220.94</v>
      </c>
      <c r="BM116" s="285">
        <v>1841533.23</v>
      </c>
      <c r="BN116" s="285">
        <v>1624590.33</v>
      </c>
      <c r="BO116" s="285">
        <v>2952312.46</v>
      </c>
      <c r="BP116" s="285">
        <v>3954855.43</v>
      </c>
      <c r="BQ116" s="285">
        <v>2649548.17</v>
      </c>
      <c r="BR116" s="285">
        <v>2146095.89</v>
      </c>
      <c r="BS116" s="285">
        <v>1239152.7000000002</v>
      </c>
      <c r="BT116" s="285"/>
      <c r="BU116" s="94">
        <f t="shared" ref="BU116:CA120" si="442">O116-C116</f>
        <v>254999.71999999997</v>
      </c>
      <c r="BV116" s="97">
        <f t="shared" si="442"/>
        <v>279000.04000000004</v>
      </c>
      <c r="BW116" s="97">
        <f t="shared" si="442"/>
        <v>135778.77000000014</v>
      </c>
      <c r="BX116" s="97">
        <f t="shared" si="442"/>
        <v>440963.75000000023</v>
      </c>
      <c r="BY116" s="97">
        <f t="shared" si="442"/>
        <v>348709.22</v>
      </c>
      <c r="BZ116" s="97">
        <f t="shared" si="442"/>
        <v>1022432.0999999996</v>
      </c>
      <c r="CA116" s="97">
        <f t="shared" si="442"/>
        <v>295831.64000000036</v>
      </c>
      <c r="CB116" s="201">
        <f t="shared" ref="CB116:CK120" si="443">IF(ISERROR(V116-J116)=TRUE,"N/A",V116-J116)</f>
        <v>-36714.350000000093</v>
      </c>
      <c r="CC116" s="201">
        <f t="shared" si="443"/>
        <v>2015006.29</v>
      </c>
      <c r="CD116" s="201">
        <f t="shared" si="443"/>
        <v>110746.49000000046</v>
      </c>
      <c r="CE116" s="201">
        <f t="shared" si="443"/>
        <v>-169861.85999999987</v>
      </c>
      <c r="CF116" s="201">
        <f t="shared" si="443"/>
        <v>347370.37000000011</v>
      </c>
      <c r="CG116" s="201">
        <f t="shared" si="443"/>
        <v>200685.79000000004</v>
      </c>
      <c r="CH116" s="201">
        <f t="shared" si="443"/>
        <v>130653.99000000022</v>
      </c>
      <c r="CI116" s="201">
        <f t="shared" si="443"/>
        <v>176889.66999999993</v>
      </c>
      <c r="CJ116" s="201">
        <f t="shared" si="443"/>
        <v>139866.52000000002</v>
      </c>
      <c r="CK116" s="201">
        <f t="shared" si="443"/>
        <v>202040.84999999986</v>
      </c>
      <c r="CL116" s="201">
        <f t="shared" ref="CL116:CU120" si="444">IF(ISERROR(AF116-T116)=TRUE,"N/A",AF116-T116)</f>
        <v>-465954.71999999974</v>
      </c>
      <c r="CM116" s="262">
        <f t="shared" si="444"/>
        <v>584049.75999999978</v>
      </c>
      <c r="CN116" s="262">
        <f t="shared" si="444"/>
        <v>279606.6399999999</v>
      </c>
      <c r="CO116" s="262">
        <f t="shared" si="444"/>
        <v>-1471255.75</v>
      </c>
      <c r="CP116" s="262">
        <f t="shared" si="444"/>
        <v>261873.07999999984</v>
      </c>
      <c r="CQ116" s="296">
        <f t="shared" si="444"/>
        <v>329582.75999999978</v>
      </c>
      <c r="CR116" s="296">
        <f t="shared" si="444"/>
        <v>126727.05000000005</v>
      </c>
      <c r="CS116" s="296">
        <f t="shared" si="444"/>
        <v>-91320.89000000013</v>
      </c>
      <c r="CT116" s="296">
        <f t="shared" si="444"/>
        <v>606111.06999999983</v>
      </c>
      <c r="CU116" s="296">
        <f t="shared" si="444"/>
        <v>-41934.329999999842</v>
      </c>
      <c r="CV116" s="296">
        <f t="shared" ref="CV116:DE120" si="445">IF(ISERROR(AP116-AD116)=TRUE,"N/A",AP116-AD116)</f>
        <v>250160.41999999993</v>
      </c>
      <c r="CW116" s="296">
        <f t="shared" si="445"/>
        <v>-409742.70999999996</v>
      </c>
      <c r="CX116" s="296">
        <f t="shared" si="445"/>
        <v>686532.77000000048</v>
      </c>
      <c r="CY116" s="296">
        <f t="shared" si="445"/>
        <v>-224265.33999999985</v>
      </c>
      <c r="CZ116" s="296">
        <f t="shared" si="445"/>
        <v>-402161.5299999998</v>
      </c>
      <c r="DA116" s="296">
        <f t="shared" si="445"/>
        <v>-1168016.99</v>
      </c>
      <c r="DB116" s="296">
        <f t="shared" si="445"/>
        <v>-1867328.78</v>
      </c>
      <c r="DC116" s="296">
        <f t="shared" si="445"/>
        <v>-1847615.0299999998</v>
      </c>
      <c r="DD116" s="296">
        <f t="shared" si="445"/>
        <v>-1339803.1499999999</v>
      </c>
      <c r="DE116" s="296">
        <f t="shared" si="445"/>
        <v>627870.56000000006</v>
      </c>
      <c r="DF116" s="296">
        <f t="shared" ref="DF116:DY120" si="446">IF(ISERROR(AZ116-AN116)=TRUE,"N/A",AZ116-AN116)</f>
        <v>-550899.56000000006</v>
      </c>
      <c r="DG116" s="296">
        <f t="shared" si="446"/>
        <v>243967.00999999978</v>
      </c>
      <c r="DH116" s="296">
        <f t="shared" si="446"/>
        <v>154433.22999999998</v>
      </c>
      <c r="DI116" s="296">
        <f t="shared" si="446"/>
        <v>369948.28000000026</v>
      </c>
      <c r="DJ116" s="296">
        <f t="shared" si="446"/>
        <v>176109.48999999976</v>
      </c>
      <c r="DK116" s="296">
        <f t="shared" si="446"/>
        <v>-638263</v>
      </c>
      <c r="DL116" s="296">
        <f t="shared" si="446"/>
        <v>570132.73</v>
      </c>
      <c r="DM116" s="296">
        <f t="shared" si="446"/>
        <v>1395991.47</v>
      </c>
      <c r="DN116" s="296">
        <f t="shared" si="446"/>
        <v>1805089.4600000002</v>
      </c>
      <c r="DO116" s="296">
        <f t="shared" si="446"/>
        <v>2304043.29</v>
      </c>
      <c r="DP116" s="296">
        <f t="shared" si="446"/>
        <v>1727464.8399999999</v>
      </c>
      <c r="DQ116" s="296">
        <f t="shared" si="446"/>
        <v>-671300.58000000007</v>
      </c>
      <c r="DR116" s="296">
        <f t="shared" si="446"/>
        <v>324328.95999999996</v>
      </c>
      <c r="DS116" s="296">
        <f t="shared" si="446"/>
        <v>378387.81000000006</v>
      </c>
      <c r="DT116" s="296">
        <f t="shared" si="446"/>
        <v>-195949.66999999993</v>
      </c>
      <c r="DU116" s="296">
        <f t="shared" si="446"/>
        <v>974793.50999999978</v>
      </c>
      <c r="DV116" s="296">
        <f t="shared" si="446"/>
        <v>642261.16000000015</v>
      </c>
      <c r="DW116" s="296">
        <f t="shared" si="446"/>
        <v>930155.56999999983</v>
      </c>
      <c r="DX116" s="296">
        <f t="shared" si="446"/>
        <v>426703.29000000004</v>
      </c>
      <c r="DY116" s="296">
        <f t="shared" si="446"/>
        <v>-209310.81999999983</v>
      </c>
      <c r="DZ116" s="327"/>
      <c r="EA116" s="61">
        <f>'MONTHLY SUMMARIES'!F80</f>
        <v>1239152.7000000002</v>
      </c>
    </row>
    <row r="117" spans="1:135" s="34" customFormat="1" x14ac:dyDescent="0.25">
      <c r="A117" s="143"/>
      <c r="B117" s="35" t="s">
        <v>144</v>
      </c>
      <c r="C117" s="94">
        <f t="shared" ref="C117:P117" si="447">C133-C124</f>
        <v>6075.2899999999991</v>
      </c>
      <c r="D117" s="95">
        <f t="shared" si="447"/>
        <v>6604.09</v>
      </c>
      <c r="E117" s="95">
        <f t="shared" si="447"/>
        <v>5384.420000000001</v>
      </c>
      <c r="F117" s="95">
        <f t="shared" si="447"/>
        <v>5096.2700000000004</v>
      </c>
      <c r="G117" s="95">
        <f t="shared" si="447"/>
        <v>7189.4100000000008</v>
      </c>
      <c r="H117" s="95">
        <f t="shared" si="447"/>
        <v>6721.7900000000009</v>
      </c>
      <c r="I117" s="95">
        <f t="shared" si="447"/>
        <v>9196.2099999999991</v>
      </c>
      <c r="J117" s="95">
        <f t="shared" si="447"/>
        <v>7587.8400000000011</v>
      </c>
      <c r="K117" s="95">
        <f t="shared" si="447"/>
        <v>4667.67</v>
      </c>
      <c r="L117" s="96">
        <f t="shared" si="447"/>
        <v>8488.41</v>
      </c>
      <c r="M117" s="95">
        <f t="shared" si="447"/>
        <v>8359.7199999999993</v>
      </c>
      <c r="N117" s="95">
        <f t="shared" si="447"/>
        <v>9210.69</v>
      </c>
      <c r="O117" s="95">
        <f t="shared" si="447"/>
        <v>10604.369999999999</v>
      </c>
      <c r="P117" s="95">
        <f t="shared" si="447"/>
        <v>6465.8500000000022</v>
      </c>
      <c r="Q117" s="95">
        <f t="shared" ref="Q117:R117" si="448">Q133-Q124</f>
        <v>6698.8799999999992</v>
      </c>
      <c r="R117" s="95">
        <f t="shared" si="448"/>
        <v>6275.02</v>
      </c>
      <c r="S117" s="95">
        <f t="shared" ref="S117:T117" si="449">S133-S124</f>
        <v>7746.9</v>
      </c>
      <c r="T117" s="95">
        <f t="shared" si="449"/>
        <v>7874.42</v>
      </c>
      <c r="U117" s="95">
        <f t="shared" ref="U117:V117" si="450">U133-U124</f>
        <v>6662.43</v>
      </c>
      <c r="V117" s="95">
        <f t="shared" si="450"/>
        <v>3860.5200000000004</v>
      </c>
      <c r="W117" s="95">
        <f t="shared" ref="W117:X117" si="451">W133-W124</f>
        <v>9418.9299999999985</v>
      </c>
      <c r="X117" s="96">
        <f t="shared" si="451"/>
        <v>8586.8200000000015</v>
      </c>
      <c r="Y117" s="95">
        <f t="shared" ref="Y117:AA117" si="452">Y133-Y124</f>
        <v>8526.34</v>
      </c>
      <c r="Z117" s="95">
        <v>22782.559999999998</v>
      </c>
      <c r="AA117" s="95">
        <f t="shared" si="452"/>
        <v>13598.45</v>
      </c>
      <c r="AB117" s="190">
        <v>10447.09</v>
      </c>
      <c r="AC117" s="190">
        <v>11775.46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</v>
      </c>
      <c r="AI117" s="190">
        <v>11856.13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68">
        <v>-2230.42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</v>
      </c>
      <c r="BC117" s="285">
        <v>8549.76</v>
      </c>
      <c r="BD117" s="285">
        <v>11688.07</v>
      </c>
      <c r="BE117" s="285">
        <v>8503.35</v>
      </c>
      <c r="BF117" s="285">
        <v>8503.35</v>
      </c>
      <c r="BG117" s="285">
        <v>8803.11</v>
      </c>
      <c r="BH117" s="410">
        <v>11895.91</v>
      </c>
      <c r="BI117" s="437">
        <v>15682.79</v>
      </c>
      <c r="BJ117" s="437">
        <v>17518.669999999998</v>
      </c>
      <c r="BK117" s="437">
        <v>12314.16</v>
      </c>
      <c r="BL117" s="285">
        <v>13139.2</v>
      </c>
      <c r="BM117" s="285">
        <v>11075.29</v>
      </c>
      <c r="BN117" s="285">
        <v>8917.43</v>
      </c>
      <c r="BO117" s="285">
        <v>12431.19</v>
      </c>
      <c r="BP117" s="285">
        <v>10447.99</v>
      </c>
      <c r="BQ117" s="285">
        <v>10417.120000000001</v>
      </c>
      <c r="BR117" s="285">
        <v>12980.88</v>
      </c>
      <c r="BS117" s="285">
        <v>10808.24</v>
      </c>
      <c r="BT117" s="285"/>
      <c r="BU117" s="94">
        <f t="shared" si="442"/>
        <v>4529.08</v>
      </c>
      <c r="BV117" s="97">
        <f t="shared" si="442"/>
        <v>-138.23999999999796</v>
      </c>
      <c r="BW117" s="97">
        <f t="shared" si="442"/>
        <v>1314.4599999999982</v>
      </c>
      <c r="BX117" s="97">
        <f t="shared" si="442"/>
        <v>1178.75</v>
      </c>
      <c r="BY117" s="97">
        <f t="shared" si="442"/>
        <v>557.48999999999887</v>
      </c>
      <c r="BZ117" s="97">
        <f t="shared" si="442"/>
        <v>1152.6299999999992</v>
      </c>
      <c r="CA117" s="97">
        <f t="shared" si="442"/>
        <v>-2533.7799999999988</v>
      </c>
      <c r="CB117" s="201">
        <f t="shared" si="443"/>
        <v>-3727.3200000000006</v>
      </c>
      <c r="CC117" s="201">
        <f t="shared" si="443"/>
        <v>4751.2599999999984</v>
      </c>
      <c r="CD117" s="201">
        <f t="shared" si="443"/>
        <v>98.410000000001673</v>
      </c>
      <c r="CE117" s="201">
        <f t="shared" si="443"/>
        <v>166.6200000000008</v>
      </c>
      <c r="CF117" s="201">
        <f t="shared" si="443"/>
        <v>13571.869999999997</v>
      </c>
      <c r="CG117" s="201">
        <f t="shared" si="443"/>
        <v>2994.0800000000017</v>
      </c>
      <c r="CH117" s="201">
        <f t="shared" si="443"/>
        <v>3981.239999999998</v>
      </c>
      <c r="CI117" s="201">
        <f t="shared" si="443"/>
        <v>5076.58</v>
      </c>
      <c r="CJ117" s="201">
        <f t="shared" si="443"/>
        <v>4230.3999999999978</v>
      </c>
      <c r="CK117" s="201">
        <f t="shared" si="443"/>
        <v>143.96000000000095</v>
      </c>
      <c r="CL117" s="201">
        <f t="shared" si="444"/>
        <v>-304.69999999999891</v>
      </c>
      <c r="CM117" s="262">
        <f t="shared" si="444"/>
        <v>1299.4600000000009</v>
      </c>
      <c r="CN117" s="262">
        <f t="shared" si="444"/>
        <v>5814.42</v>
      </c>
      <c r="CO117" s="262">
        <f t="shared" si="444"/>
        <v>2437.2000000000007</v>
      </c>
      <c r="CP117" s="262">
        <f t="shared" si="444"/>
        <v>-2070.6100000000006</v>
      </c>
      <c r="CQ117" s="296">
        <f t="shared" si="444"/>
        <v>302.03999999999905</v>
      </c>
      <c r="CR117" s="296">
        <f t="shared" si="444"/>
        <v>-12333.71</v>
      </c>
      <c r="CS117" s="296">
        <f t="shared" si="444"/>
        <v>-1183.1900000000005</v>
      </c>
      <c r="CT117" s="296">
        <f t="shared" si="444"/>
        <v>7158.16</v>
      </c>
      <c r="CU117" s="296">
        <f t="shared" si="444"/>
        <v>-1556.8499999999985</v>
      </c>
      <c r="CV117" s="296">
        <f t="shared" si="445"/>
        <v>-3822.4799999999996</v>
      </c>
      <c r="CW117" s="296">
        <f t="shared" si="445"/>
        <v>-2038.8200000000006</v>
      </c>
      <c r="CX117" s="296">
        <f t="shared" si="445"/>
        <v>-634.36000000000058</v>
      </c>
      <c r="CY117" s="296">
        <f t="shared" si="445"/>
        <v>-27.350000000000364</v>
      </c>
      <c r="CZ117" s="296">
        <f t="shared" si="445"/>
        <v>-6548.0400000000009</v>
      </c>
      <c r="DA117" s="296">
        <f t="shared" si="445"/>
        <v>-15426.57</v>
      </c>
      <c r="DB117" s="296">
        <f t="shared" si="445"/>
        <v>-9674.3600000000024</v>
      </c>
      <c r="DC117" s="296">
        <f t="shared" si="445"/>
        <v>-11058.8</v>
      </c>
      <c r="DD117" s="296">
        <f t="shared" si="445"/>
        <v>-12333.46</v>
      </c>
      <c r="DE117" s="296">
        <f t="shared" si="445"/>
        <v>7034.159999999998</v>
      </c>
      <c r="DF117" s="296">
        <f t="shared" si="446"/>
        <v>-5345.83</v>
      </c>
      <c r="DG117" s="296">
        <f t="shared" si="446"/>
        <v>2441.3799999999992</v>
      </c>
      <c r="DH117" s="296">
        <f t="shared" si="446"/>
        <v>544.83000000000175</v>
      </c>
      <c r="DI117" s="296">
        <f t="shared" si="446"/>
        <v>2697.7200000000003</v>
      </c>
      <c r="DJ117" s="296">
        <f t="shared" si="446"/>
        <v>4752.7099999999991</v>
      </c>
      <c r="DK117" s="296">
        <f t="shared" si="446"/>
        <v>568.80999999999949</v>
      </c>
      <c r="DL117" s="296">
        <f t="shared" si="446"/>
        <v>5376.4500000000007</v>
      </c>
      <c r="DM117" s="296">
        <f t="shared" si="446"/>
        <v>12373.550000000001</v>
      </c>
      <c r="DN117" s="296">
        <f t="shared" si="446"/>
        <v>15054.060000000001</v>
      </c>
      <c r="DO117" s="296">
        <f t="shared" si="446"/>
        <v>17913.21</v>
      </c>
      <c r="DP117" s="296">
        <f t="shared" si="446"/>
        <v>19403.28</v>
      </c>
      <c r="DQ117" s="296">
        <f t="shared" si="446"/>
        <v>-7135.2599999999984</v>
      </c>
      <c r="DR117" s="296">
        <f t="shared" si="446"/>
        <v>879.78000000000065</v>
      </c>
      <c r="DS117" s="296">
        <f t="shared" si="446"/>
        <v>-1584.6999999999989</v>
      </c>
      <c r="DT117" s="296">
        <f t="shared" si="446"/>
        <v>1689.6599999999999</v>
      </c>
      <c r="DU117" s="296">
        <f t="shared" si="446"/>
        <v>3881.4300000000003</v>
      </c>
      <c r="DV117" s="296">
        <f t="shared" si="446"/>
        <v>-1240.08</v>
      </c>
      <c r="DW117" s="296">
        <f t="shared" si="446"/>
        <v>1913.7700000000004</v>
      </c>
      <c r="DX117" s="296">
        <f t="shared" si="446"/>
        <v>4477.5299999999988</v>
      </c>
      <c r="DY117" s="296">
        <f t="shared" si="446"/>
        <v>2005.1299999999992</v>
      </c>
      <c r="DZ117" s="327"/>
      <c r="EA117" s="61">
        <f>'MONTHLY SUMMARIES'!F81</f>
        <v>10808.24</v>
      </c>
    </row>
    <row r="118" spans="1:135" s="34" customFormat="1" x14ac:dyDescent="0.25">
      <c r="A118" s="143"/>
      <c r="B118" s="35" t="s">
        <v>145</v>
      </c>
      <c r="C118" s="94">
        <f t="shared" ref="C118:P118" si="453">C136-C125</f>
        <v>215628.67000000004</v>
      </c>
      <c r="D118" s="95">
        <f t="shared" si="453"/>
        <v>205151.00999999998</v>
      </c>
      <c r="E118" s="95">
        <f t="shared" si="453"/>
        <v>258335.22999999998</v>
      </c>
      <c r="F118" s="95">
        <f t="shared" si="453"/>
        <v>180172.31</v>
      </c>
      <c r="G118" s="95">
        <f t="shared" si="453"/>
        <v>272120.43000000005</v>
      </c>
      <c r="H118" s="95">
        <f t="shared" si="453"/>
        <v>367742.00000000006</v>
      </c>
      <c r="I118" s="95">
        <f t="shared" si="453"/>
        <v>392423.19</v>
      </c>
      <c r="J118" s="95">
        <f t="shared" si="453"/>
        <v>413064.33999999997</v>
      </c>
      <c r="K118" s="95">
        <f t="shared" si="453"/>
        <v>101573.44999999998</v>
      </c>
      <c r="L118" s="96">
        <f t="shared" si="453"/>
        <v>237082.69</v>
      </c>
      <c r="M118" s="95">
        <f t="shared" si="453"/>
        <v>307601.40000000002</v>
      </c>
      <c r="N118" s="95">
        <f t="shared" si="453"/>
        <v>197535.07999999996</v>
      </c>
      <c r="O118" s="95">
        <f t="shared" si="453"/>
        <v>252377.46</v>
      </c>
      <c r="P118" s="95">
        <f t="shared" si="453"/>
        <v>236680.09000000003</v>
      </c>
      <c r="Q118" s="95">
        <f t="shared" ref="Q118:R118" si="454">Q136-Q125</f>
        <v>230146.65000000002</v>
      </c>
      <c r="R118" s="95">
        <f t="shared" si="454"/>
        <v>225553.39</v>
      </c>
      <c r="S118" s="95">
        <f t="shared" ref="S118:T118" si="455">S136-S125</f>
        <v>285300.95</v>
      </c>
      <c r="T118" s="95">
        <f t="shared" si="455"/>
        <v>532906.09</v>
      </c>
      <c r="U118" s="95">
        <f t="shared" ref="U118:V118" si="456">U136-U125</f>
        <v>439941.17000000004</v>
      </c>
      <c r="V118" s="95">
        <f t="shared" si="456"/>
        <v>271877.57</v>
      </c>
      <c r="W118" s="95">
        <f t="shared" ref="W118:X118" si="457">W136-W125</f>
        <v>587113.84000000008</v>
      </c>
      <c r="X118" s="96">
        <f t="shared" si="457"/>
        <v>242740.48000000004</v>
      </c>
      <c r="Y118" s="95">
        <f t="shared" ref="Y118:AA118" si="458">Y136-Y125</f>
        <v>240240.7</v>
      </c>
      <c r="Z118" s="95">
        <v>281576.91000000003</v>
      </c>
      <c r="AA118" s="95">
        <f t="shared" si="458"/>
        <v>281691.27</v>
      </c>
      <c r="AB118" s="190">
        <v>277542.07999999996</v>
      </c>
      <c r="AC118" s="190">
        <v>271220.38</v>
      </c>
      <c r="AD118" s="190">
        <v>299374.23</v>
      </c>
      <c r="AE118" s="190">
        <v>413801.77</v>
      </c>
      <c r="AF118" s="190">
        <v>497330.06000000006</v>
      </c>
      <c r="AG118" s="190">
        <v>594980.16</v>
      </c>
      <c r="AH118" s="190">
        <v>351257.38</v>
      </c>
      <c r="AI118" s="190">
        <v>311290.42000000004</v>
      </c>
      <c r="AJ118" s="177">
        <v>366944.47</v>
      </c>
      <c r="AK118" s="285">
        <v>318149.52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546687.97</v>
      </c>
      <c r="AT118" s="285">
        <v>216238.58000000002</v>
      </c>
      <c r="AU118" s="285">
        <v>138994.6</v>
      </c>
      <c r="AV118" s="285">
        <v>60305.130000000005</v>
      </c>
      <c r="AW118" s="368">
        <v>90423.989999999991</v>
      </c>
      <c r="AX118" s="285">
        <v>267237.02</v>
      </c>
      <c r="AY118" s="285">
        <v>437559.5</v>
      </c>
      <c r="AZ118" s="285">
        <v>191172.5</v>
      </c>
      <c r="BA118" s="285">
        <v>330348.48</v>
      </c>
      <c r="BB118" s="285">
        <v>443015.12</v>
      </c>
      <c r="BC118" s="285">
        <v>289128.37</v>
      </c>
      <c r="BD118" s="285">
        <v>654783.92999999993</v>
      </c>
      <c r="BE118" s="285">
        <v>377806.39</v>
      </c>
      <c r="BF118" s="285">
        <v>377806.39</v>
      </c>
      <c r="BG118" s="285">
        <v>304985.41000000003</v>
      </c>
      <c r="BH118" s="410">
        <v>286973.57</v>
      </c>
      <c r="BI118" s="437">
        <v>453950.78</v>
      </c>
      <c r="BJ118" s="437">
        <v>451326.27</v>
      </c>
      <c r="BK118" s="437">
        <v>205877.59000000003</v>
      </c>
      <c r="BL118" s="285">
        <v>361052.82999999996</v>
      </c>
      <c r="BM118" s="285">
        <v>451497.72</v>
      </c>
      <c r="BN118" s="285">
        <v>264018.8</v>
      </c>
      <c r="BO118" s="285">
        <v>493034.11</v>
      </c>
      <c r="BP118" s="285">
        <v>724585.3</v>
      </c>
      <c r="BQ118" s="285">
        <v>492853.27</v>
      </c>
      <c r="BR118" s="285">
        <v>552453.41</v>
      </c>
      <c r="BS118" s="285">
        <v>205838.40999999997</v>
      </c>
      <c r="BT118" s="285"/>
      <c r="BU118" s="94">
        <f t="shared" si="442"/>
        <v>36748.78999999995</v>
      </c>
      <c r="BV118" s="97">
        <f t="shared" si="442"/>
        <v>31529.080000000045</v>
      </c>
      <c r="BW118" s="97">
        <f t="shared" si="442"/>
        <v>-28188.579999999958</v>
      </c>
      <c r="BX118" s="97">
        <f t="shared" si="442"/>
        <v>45381.080000000016</v>
      </c>
      <c r="BY118" s="97">
        <f t="shared" si="442"/>
        <v>13180.51999999996</v>
      </c>
      <c r="BZ118" s="97">
        <f t="shared" si="442"/>
        <v>165164.08999999991</v>
      </c>
      <c r="CA118" s="97">
        <f t="shared" si="442"/>
        <v>47517.98000000004</v>
      </c>
      <c r="CB118" s="201">
        <f t="shared" si="443"/>
        <v>-141186.76999999996</v>
      </c>
      <c r="CC118" s="201">
        <f t="shared" si="443"/>
        <v>485540.39000000013</v>
      </c>
      <c r="CD118" s="201">
        <f t="shared" si="443"/>
        <v>5657.7900000000373</v>
      </c>
      <c r="CE118" s="201">
        <f t="shared" si="443"/>
        <v>-67360.700000000012</v>
      </c>
      <c r="CF118" s="201">
        <f t="shared" si="443"/>
        <v>84041.830000000075</v>
      </c>
      <c r="CG118" s="201">
        <f t="shared" si="443"/>
        <v>29313.810000000027</v>
      </c>
      <c r="CH118" s="201">
        <f t="shared" si="443"/>
        <v>40861.989999999932</v>
      </c>
      <c r="CI118" s="201">
        <f t="shared" si="443"/>
        <v>41073.729999999981</v>
      </c>
      <c r="CJ118" s="201">
        <f t="shared" si="443"/>
        <v>73820.839999999967</v>
      </c>
      <c r="CK118" s="201">
        <f t="shared" si="443"/>
        <v>128500.82</v>
      </c>
      <c r="CL118" s="201">
        <f t="shared" si="444"/>
        <v>-35576.029999999912</v>
      </c>
      <c r="CM118" s="262">
        <f t="shared" si="444"/>
        <v>155038.99</v>
      </c>
      <c r="CN118" s="262">
        <f t="shared" si="444"/>
        <v>79379.81</v>
      </c>
      <c r="CO118" s="262">
        <f t="shared" si="444"/>
        <v>-275823.42000000004</v>
      </c>
      <c r="CP118" s="262">
        <f t="shared" si="444"/>
        <v>124203.98999999993</v>
      </c>
      <c r="CQ118" s="296">
        <f t="shared" si="444"/>
        <v>77908.820000000007</v>
      </c>
      <c r="CR118" s="296">
        <f t="shared" si="444"/>
        <v>84728.959999999963</v>
      </c>
      <c r="CS118" s="296">
        <f t="shared" si="444"/>
        <v>-23062.429999999993</v>
      </c>
      <c r="CT118" s="296">
        <f t="shared" si="444"/>
        <v>110237.67000000004</v>
      </c>
      <c r="CU118" s="296">
        <f t="shared" si="444"/>
        <v>-1125.6999999999534</v>
      </c>
      <c r="CV118" s="296">
        <f t="shared" si="445"/>
        <v>92611.609999999986</v>
      </c>
      <c r="CW118" s="296">
        <f t="shared" si="445"/>
        <v>-165188.24000000002</v>
      </c>
      <c r="CX118" s="296">
        <f t="shared" si="445"/>
        <v>131080.0199999999</v>
      </c>
      <c r="CY118" s="296">
        <f t="shared" si="445"/>
        <v>-48292.190000000061</v>
      </c>
      <c r="CZ118" s="296">
        <f t="shared" si="445"/>
        <v>-135018.79999999999</v>
      </c>
      <c r="DA118" s="296">
        <f t="shared" si="445"/>
        <v>-172295.82000000004</v>
      </c>
      <c r="DB118" s="296">
        <f t="shared" si="445"/>
        <v>-306639.33999999997</v>
      </c>
      <c r="DC118" s="296">
        <f t="shared" si="445"/>
        <v>-227725.53000000003</v>
      </c>
      <c r="DD118" s="296">
        <f t="shared" si="445"/>
        <v>-99068.849999999977</v>
      </c>
      <c r="DE118" s="296">
        <f t="shared" si="445"/>
        <v>178930.65999999997</v>
      </c>
      <c r="DF118" s="296">
        <f t="shared" si="446"/>
        <v>-196607.25</v>
      </c>
      <c r="DG118" s="296">
        <f t="shared" si="446"/>
        <v>60253.79999999993</v>
      </c>
      <c r="DH118" s="296">
        <f t="shared" si="446"/>
        <v>51029.280000000028</v>
      </c>
      <c r="DI118" s="296">
        <f t="shared" si="446"/>
        <v>40514.839999999997</v>
      </c>
      <c r="DJ118" s="296">
        <f t="shared" si="446"/>
        <v>26373.849999999977</v>
      </c>
      <c r="DK118" s="296">
        <f t="shared" si="446"/>
        <v>-168881.57999999996</v>
      </c>
      <c r="DL118" s="296">
        <f t="shared" si="446"/>
        <v>161567.81</v>
      </c>
      <c r="DM118" s="296">
        <f t="shared" si="446"/>
        <v>165990.81000000003</v>
      </c>
      <c r="DN118" s="296">
        <f t="shared" si="446"/>
        <v>226668.44</v>
      </c>
      <c r="DO118" s="296">
        <f t="shared" si="446"/>
        <v>363526.79000000004</v>
      </c>
      <c r="DP118" s="296">
        <f t="shared" si="446"/>
        <v>184089.25</v>
      </c>
      <c r="DQ118" s="296">
        <f t="shared" si="446"/>
        <v>-231681.90999999997</v>
      </c>
      <c r="DR118" s="296">
        <f t="shared" si="446"/>
        <v>169880.32999999996</v>
      </c>
      <c r="DS118" s="296">
        <f t="shared" si="446"/>
        <v>121149.23999999999</v>
      </c>
      <c r="DT118" s="296">
        <f t="shared" si="446"/>
        <v>-178996.32</v>
      </c>
      <c r="DU118" s="296">
        <f t="shared" si="446"/>
        <v>203905.74</v>
      </c>
      <c r="DV118" s="296">
        <f t="shared" si="446"/>
        <v>69801.370000000112</v>
      </c>
      <c r="DW118" s="296">
        <f t="shared" si="446"/>
        <v>115046.88</v>
      </c>
      <c r="DX118" s="296">
        <f t="shared" si="446"/>
        <v>174647.02000000002</v>
      </c>
      <c r="DY118" s="296">
        <f t="shared" si="446"/>
        <v>-99147.000000000058</v>
      </c>
      <c r="DZ118" s="327"/>
      <c r="EA118" s="61">
        <f>'MONTHLY SUMMARIES'!F82</f>
        <v>205838.40999999997</v>
      </c>
    </row>
    <row r="119" spans="1:135" s="34" customFormat="1" x14ac:dyDescent="0.25">
      <c r="A119" s="143"/>
      <c r="B119" s="35" t="s">
        <v>146</v>
      </c>
      <c r="C119" s="94">
        <f t="shared" ref="C119:P119" si="459">C137-C126</f>
        <v>148804.85999999999</v>
      </c>
      <c r="D119" s="95">
        <f t="shared" si="459"/>
        <v>162344.28000000003</v>
      </c>
      <c r="E119" s="95">
        <f t="shared" si="459"/>
        <v>228531.37</v>
      </c>
      <c r="F119" s="95">
        <f t="shared" si="459"/>
        <v>123834.63</v>
      </c>
      <c r="G119" s="95">
        <f t="shared" si="459"/>
        <v>231944.08</v>
      </c>
      <c r="H119" s="95">
        <f t="shared" si="459"/>
        <v>294203.90000000002</v>
      </c>
      <c r="I119" s="95">
        <f t="shared" si="459"/>
        <v>299208.37</v>
      </c>
      <c r="J119" s="95">
        <f t="shared" si="459"/>
        <v>355074.23</v>
      </c>
      <c r="K119" s="95">
        <f t="shared" si="459"/>
        <v>109477.86</v>
      </c>
      <c r="L119" s="96">
        <f t="shared" si="459"/>
        <v>175913.55000000002</v>
      </c>
      <c r="M119" s="95">
        <f t="shared" si="459"/>
        <v>297886.72000000003</v>
      </c>
      <c r="N119" s="95">
        <f t="shared" si="459"/>
        <v>116462.27</v>
      </c>
      <c r="O119" s="95">
        <f t="shared" si="459"/>
        <v>149773.39000000001</v>
      </c>
      <c r="P119" s="95">
        <f t="shared" si="459"/>
        <v>189099.84000000003</v>
      </c>
      <c r="Q119" s="95">
        <f t="shared" ref="Q119:R119" si="460">Q137-Q126</f>
        <v>188049.06000000003</v>
      </c>
      <c r="R119" s="95">
        <f t="shared" si="460"/>
        <v>153783.88</v>
      </c>
      <c r="S119" s="95">
        <f t="shared" ref="S119:T119" si="461">S137-S126</f>
        <v>194697.02000000002</v>
      </c>
      <c r="T119" s="95">
        <f t="shared" si="461"/>
        <v>450360.02000000008</v>
      </c>
      <c r="U119" s="95">
        <f t="shared" ref="U119:V119" si="462">U137-U126</f>
        <v>286514.07999999996</v>
      </c>
      <c r="V119" s="95">
        <f t="shared" si="462"/>
        <v>282919.76</v>
      </c>
      <c r="W119" s="95">
        <f t="shared" ref="W119:X119" si="463">W137-W126</f>
        <v>363963.08999999997</v>
      </c>
      <c r="X119" s="96">
        <f t="shared" si="463"/>
        <v>184644.2</v>
      </c>
      <c r="Y119" s="95">
        <f t="shared" ref="Y119:AA119" si="464">Y137-Y126</f>
        <v>149274.71000000002</v>
      </c>
      <c r="Z119" s="95">
        <v>202344.07</v>
      </c>
      <c r="AA119" s="95">
        <f t="shared" si="464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</v>
      </c>
      <c r="AH119" s="190">
        <v>273595.16000000003</v>
      </c>
      <c r="AI119" s="190">
        <v>317312.73</v>
      </c>
      <c r="AJ119" s="177">
        <v>377101.98</v>
      </c>
      <c r="AK119" s="285">
        <v>245802.49</v>
      </c>
      <c r="AL119" s="285">
        <v>213353.91</v>
      </c>
      <c r="AM119" s="285">
        <v>121110.35</v>
      </c>
      <c r="AN119" s="285">
        <v>250948.54</v>
      </c>
      <c r="AO119" s="285">
        <v>216011.52000000002</v>
      </c>
      <c r="AP119" s="285">
        <v>276099.09999999998</v>
      </c>
      <c r="AQ119" s="285">
        <v>169141.12</v>
      </c>
      <c r="AR119" s="285">
        <v>506900.05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68">
        <v>43731.729999999996</v>
      </c>
      <c r="AX119" s="285">
        <v>150374.32</v>
      </c>
      <c r="AY119" s="285">
        <v>254129.87</v>
      </c>
      <c r="AZ119" s="285">
        <v>59273.869999999995</v>
      </c>
      <c r="BA119" s="285">
        <v>295168.44</v>
      </c>
      <c r="BB119" s="285">
        <v>341924.9</v>
      </c>
      <c r="BC119" s="285">
        <v>189098.78</v>
      </c>
      <c r="BD119" s="285">
        <v>494848.59</v>
      </c>
      <c r="BE119" s="285">
        <v>319894.3</v>
      </c>
      <c r="BF119" s="285">
        <v>319894.3</v>
      </c>
      <c r="BG119" s="285">
        <v>295873.20999999996</v>
      </c>
      <c r="BH119" s="410">
        <v>150512.43</v>
      </c>
      <c r="BI119" s="437">
        <v>327927.96000000002</v>
      </c>
      <c r="BJ119" s="437">
        <v>245993.18</v>
      </c>
      <c r="BK119" s="437">
        <v>165159.29999999999</v>
      </c>
      <c r="BL119" s="285">
        <v>296140.86</v>
      </c>
      <c r="BM119" s="285">
        <v>364610.20999999996</v>
      </c>
      <c r="BN119" s="285">
        <v>173195.52000000002</v>
      </c>
      <c r="BO119" s="285">
        <v>387782.27</v>
      </c>
      <c r="BP119" s="285">
        <v>547756.02</v>
      </c>
      <c r="BQ119" s="285">
        <v>364729.25</v>
      </c>
      <c r="BR119" s="285">
        <v>434967.48</v>
      </c>
      <c r="BS119" s="285">
        <v>150732.22</v>
      </c>
      <c r="BT119" s="285"/>
      <c r="BU119" s="94">
        <f t="shared" si="442"/>
        <v>968.53000000002794</v>
      </c>
      <c r="BV119" s="97">
        <f t="shared" si="442"/>
        <v>26755.559999999998</v>
      </c>
      <c r="BW119" s="97">
        <f t="shared" si="442"/>
        <v>-40482.309999999969</v>
      </c>
      <c r="BX119" s="97">
        <f t="shared" si="442"/>
        <v>29949.25</v>
      </c>
      <c r="BY119" s="97">
        <f t="shared" si="442"/>
        <v>-37247.059999999969</v>
      </c>
      <c r="BZ119" s="97">
        <f t="shared" si="442"/>
        <v>156156.12000000005</v>
      </c>
      <c r="CA119" s="97">
        <f t="shared" si="442"/>
        <v>-12694.290000000037</v>
      </c>
      <c r="CB119" s="201">
        <f t="shared" si="443"/>
        <v>-72154.469999999972</v>
      </c>
      <c r="CC119" s="201">
        <f t="shared" si="443"/>
        <v>254485.22999999998</v>
      </c>
      <c r="CD119" s="201">
        <f t="shared" si="443"/>
        <v>8730.6499999999942</v>
      </c>
      <c r="CE119" s="201">
        <f t="shared" si="443"/>
        <v>-148612.01</v>
      </c>
      <c r="CF119" s="201">
        <f t="shared" si="443"/>
        <v>85881.8</v>
      </c>
      <c r="CG119" s="201">
        <f t="shared" si="443"/>
        <v>11550.270000000019</v>
      </c>
      <c r="CH119" s="201">
        <f t="shared" si="443"/>
        <v>-33505.820000000007</v>
      </c>
      <c r="CI119" s="201">
        <f t="shared" si="443"/>
        <v>79397.229999999952</v>
      </c>
      <c r="CJ119" s="201">
        <f t="shared" si="443"/>
        <v>67710.700000000012</v>
      </c>
      <c r="CK119" s="201">
        <f t="shared" si="443"/>
        <v>61845.849999999977</v>
      </c>
      <c r="CL119" s="201">
        <f t="shared" si="444"/>
        <v>-77299.090000000026</v>
      </c>
      <c r="CM119" s="262">
        <f t="shared" si="444"/>
        <v>171898.56000000006</v>
      </c>
      <c r="CN119" s="262">
        <f t="shared" si="444"/>
        <v>-9324.5999999999767</v>
      </c>
      <c r="CO119" s="262">
        <f t="shared" si="444"/>
        <v>-46650.359999999986</v>
      </c>
      <c r="CP119" s="262">
        <f t="shared" si="444"/>
        <v>192457.77999999997</v>
      </c>
      <c r="CQ119" s="296">
        <f t="shared" si="444"/>
        <v>96527.77999999997</v>
      </c>
      <c r="CR119" s="296">
        <f t="shared" si="444"/>
        <v>11009.839999999997</v>
      </c>
      <c r="CS119" s="296">
        <f t="shared" si="444"/>
        <v>-40213.310000000027</v>
      </c>
      <c r="CT119" s="296">
        <f t="shared" si="444"/>
        <v>95354.51999999999</v>
      </c>
      <c r="CU119" s="296">
        <f t="shared" si="444"/>
        <v>-51434.76999999996</v>
      </c>
      <c r="CV119" s="296">
        <f t="shared" si="445"/>
        <v>54604.51999999996</v>
      </c>
      <c r="CW119" s="296">
        <f t="shared" si="445"/>
        <v>-87401.75</v>
      </c>
      <c r="CX119" s="296">
        <f t="shared" si="445"/>
        <v>133839.11999999994</v>
      </c>
      <c r="CY119" s="296">
        <f t="shared" si="445"/>
        <v>-27043.679999999993</v>
      </c>
      <c r="CZ119" s="296">
        <f t="shared" si="445"/>
        <v>36480</v>
      </c>
      <c r="DA119" s="296">
        <f t="shared" si="445"/>
        <v>-206095.24</v>
      </c>
      <c r="DB119" s="296">
        <f t="shared" si="445"/>
        <v>-445845.02999999997</v>
      </c>
      <c r="DC119" s="296">
        <f t="shared" si="445"/>
        <v>-202070.76</v>
      </c>
      <c r="DD119" s="296">
        <f t="shared" si="445"/>
        <v>-62979.59</v>
      </c>
      <c r="DE119" s="296">
        <f t="shared" si="445"/>
        <v>133019.51999999999</v>
      </c>
      <c r="DF119" s="296">
        <f t="shared" si="446"/>
        <v>-191674.67</v>
      </c>
      <c r="DG119" s="296">
        <f t="shared" si="446"/>
        <v>79156.919999999984</v>
      </c>
      <c r="DH119" s="296">
        <f t="shared" si="446"/>
        <v>65825.800000000047</v>
      </c>
      <c r="DI119" s="296">
        <f t="shared" si="446"/>
        <v>19957.660000000003</v>
      </c>
      <c r="DJ119" s="296">
        <f t="shared" si="446"/>
        <v>-12051.459999999963</v>
      </c>
      <c r="DK119" s="296">
        <f t="shared" si="446"/>
        <v>-111474.66000000003</v>
      </c>
      <c r="DL119" s="296">
        <f t="shared" si="446"/>
        <v>9819.1399999999558</v>
      </c>
      <c r="DM119" s="296">
        <f t="shared" si="446"/>
        <v>184655.71999999997</v>
      </c>
      <c r="DN119" s="296">
        <f t="shared" si="446"/>
        <v>219255.47999999998</v>
      </c>
      <c r="DO119" s="296">
        <f t="shared" si="446"/>
        <v>284196.23000000004</v>
      </c>
      <c r="DP119" s="296">
        <f t="shared" si="446"/>
        <v>95618.859999999986</v>
      </c>
      <c r="DQ119" s="296">
        <f t="shared" si="446"/>
        <v>-88970.57</v>
      </c>
      <c r="DR119" s="296">
        <f t="shared" si="446"/>
        <v>236866.99</v>
      </c>
      <c r="DS119" s="296">
        <f t="shared" si="446"/>
        <v>69441.76999999996</v>
      </c>
      <c r="DT119" s="296">
        <f t="shared" si="446"/>
        <v>-168729.38</v>
      </c>
      <c r="DU119" s="296">
        <f t="shared" si="446"/>
        <v>198683.49000000002</v>
      </c>
      <c r="DV119" s="296">
        <f t="shared" si="446"/>
        <v>52907.429999999993</v>
      </c>
      <c r="DW119" s="296">
        <f t="shared" si="446"/>
        <v>44834.950000000012</v>
      </c>
      <c r="DX119" s="296">
        <f t="shared" si="446"/>
        <v>115073.18</v>
      </c>
      <c r="DY119" s="296">
        <f t="shared" si="446"/>
        <v>-145140.98999999996</v>
      </c>
      <c r="DZ119" s="327"/>
      <c r="EA119" s="61">
        <f>'MONTHLY SUMMARIES'!F83</f>
        <v>150732.22</v>
      </c>
    </row>
    <row r="120" spans="1:135" s="34" customFormat="1" x14ac:dyDescent="0.25">
      <c r="A120" s="143"/>
      <c r="B120" s="35" t="s">
        <v>147</v>
      </c>
      <c r="C120" s="94">
        <f t="shared" ref="C120:P120" si="465">C138-C127</f>
        <v>44856.39</v>
      </c>
      <c r="D120" s="95">
        <f t="shared" si="465"/>
        <v>118159.67999999999</v>
      </c>
      <c r="E120" s="95">
        <f t="shared" si="465"/>
        <v>81548.820000000007</v>
      </c>
      <c r="F120" s="95">
        <f t="shared" si="465"/>
        <v>163324.87</v>
      </c>
      <c r="G120" s="95">
        <f t="shared" si="465"/>
        <v>206573.68</v>
      </c>
      <c r="H120" s="95">
        <f t="shared" si="465"/>
        <v>100782.94999999998</v>
      </c>
      <c r="I120" s="95">
        <f t="shared" si="465"/>
        <v>210289.96000000002</v>
      </c>
      <c r="J120" s="95">
        <f t="shared" si="465"/>
        <v>193114.78999999998</v>
      </c>
      <c r="K120" s="95">
        <f t="shared" si="465"/>
        <v>144717.44</v>
      </c>
      <c r="L120" s="96">
        <f t="shared" si="465"/>
        <v>70354.26999999999</v>
      </c>
      <c r="M120" s="95">
        <f t="shared" si="465"/>
        <v>218347.75</v>
      </c>
      <c r="N120" s="95">
        <f t="shared" si="465"/>
        <v>119420.98000000001</v>
      </c>
      <c r="O120" s="95">
        <f t="shared" si="465"/>
        <v>339086.6</v>
      </c>
      <c r="P120" s="95">
        <f t="shared" si="465"/>
        <v>134944.85999999999</v>
      </c>
      <c r="Q120" s="95">
        <f t="shared" ref="Q120:R120" si="466">Q138-Q127</f>
        <v>115099.03999999998</v>
      </c>
      <c r="R120" s="95">
        <f t="shared" si="466"/>
        <v>176298.05000000002</v>
      </c>
      <c r="S120" s="95">
        <f t="shared" ref="S120:T120" si="467">S138-S127</f>
        <v>154752.01999999999</v>
      </c>
      <c r="T120" s="95">
        <f t="shared" si="467"/>
        <v>207420.03999999998</v>
      </c>
      <c r="U120" s="95">
        <f t="shared" ref="U120:V120" si="468">U138-U127</f>
        <v>183981.81000000003</v>
      </c>
      <c r="V120" s="95">
        <f t="shared" si="468"/>
        <v>187723.76</v>
      </c>
      <c r="W120" s="95">
        <f t="shared" ref="W120:X120" si="469">W138-W127</f>
        <v>212469.02000000002</v>
      </c>
      <c r="X120" s="96">
        <f t="shared" si="469"/>
        <v>141491.82</v>
      </c>
      <c r="Y120" s="95">
        <f t="shared" ref="Y120:AA120" si="470">Y138-Y127</f>
        <v>157529.85999999999</v>
      </c>
      <c r="Z120" s="95">
        <v>187055.2</v>
      </c>
      <c r="AA120" s="95">
        <f t="shared" si="470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</v>
      </c>
      <c r="AH120" s="190">
        <v>156490.22</v>
      </c>
      <c r="AI120" s="190">
        <v>135561.70000000001</v>
      </c>
      <c r="AJ120" s="177">
        <v>276135.82</v>
      </c>
      <c r="AK120" s="285">
        <v>174117.66999999998</v>
      </c>
      <c r="AL120" s="285">
        <v>134499.88</v>
      </c>
      <c r="AM120" s="285">
        <v>329300.76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190946.86</v>
      </c>
      <c r="AT120" s="285">
        <v>370114.23</v>
      </c>
      <c r="AU120" s="285">
        <v>-95407.18</v>
      </c>
      <c r="AV120" s="285">
        <v>-74671.820000000007</v>
      </c>
      <c r="AW120" s="368">
        <v>4635803.05</v>
      </c>
      <c r="AX120" s="285">
        <v>-98019.5</v>
      </c>
      <c r="AY120" s="285">
        <v>140139.52000000002</v>
      </c>
      <c r="AZ120" s="285">
        <v>130655.52</v>
      </c>
      <c r="BA120" s="285">
        <v>213011.74</v>
      </c>
      <c r="BB120" s="285">
        <v>156911.39000000001</v>
      </c>
      <c r="BC120" s="285">
        <v>116715.3</v>
      </c>
      <c r="BD120" s="285">
        <v>205509.99</v>
      </c>
      <c r="BE120" s="285">
        <v>-856.95000000001164</v>
      </c>
      <c r="BF120" s="285">
        <v>-856.95000000001164</v>
      </c>
      <c r="BG120" s="285">
        <v>102072.92</v>
      </c>
      <c r="BH120" s="410">
        <v>89781.83</v>
      </c>
      <c r="BI120" s="437">
        <v>181521.4</v>
      </c>
      <c r="BJ120" s="437">
        <v>84401.97</v>
      </c>
      <c r="BK120" s="437">
        <v>78219.58</v>
      </c>
      <c r="BL120" s="285">
        <v>167173</v>
      </c>
      <c r="BM120" s="285">
        <v>38712.589999999997</v>
      </c>
      <c r="BN120" s="285">
        <v>167640.83000000002</v>
      </c>
      <c r="BO120" s="285">
        <v>157869.88</v>
      </c>
      <c r="BP120" s="285">
        <v>162269.78</v>
      </c>
      <c r="BQ120" s="285">
        <v>96156.39</v>
      </c>
      <c r="BR120" s="285">
        <v>137787.88</v>
      </c>
      <c r="BS120" s="285">
        <v>97356.01</v>
      </c>
      <c r="BT120" s="285"/>
      <c r="BU120" s="94">
        <f t="shared" si="442"/>
        <v>294230.20999999996</v>
      </c>
      <c r="BV120" s="97">
        <f t="shared" si="442"/>
        <v>16785.179999999993</v>
      </c>
      <c r="BW120" s="97">
        <f t="shared" si="442"/>
        <v>33550.219999999972</v>
      </c>
      <c r="BX120" s="97">
        <f t="shared" si="442"/>
        <v>12973.180000000022</v>
      </c>
      <c r="BY120" s="97">
        <f t="shared" si="442"/>
        <v>-51821.66</v>
      </c>
      <c r="BZ120" s="97">
        <f t="shared" si="442"/>
        <v>106637.09</v>
      </c>
      <c r="CA120" s="97">
        <f t="shared" si="442"/>
        <v>-26308.149999999994</v>
      </c>
      <c r="CB120" s="201">
        <f t="shared" si="443"/>
        <v>-5391.0299999999697</v>
      </c>
      <c r="CC120" s="201">
        <f t="shared" si="443"/>
        <v>67751.580000000016</v>
      </c>
      <c r="CD120" s="201">
        <f t="shared" si="443"/>
        <v>71137.550000000017</v>
      </c>
      <c r="CE120" s="201">
        <f t="shared" si="443"/>
        <v>-60817.890000000014</v>
      </c>
      <c r="CF120" s="201">
        <f t="shared" si="443"/>
        <v>67634.22</v>
      </c>
      <c r="CG120" s="201">
        <f t="shared" si="443"/>
        <v>-202943.46999999997</v>
      </c>
      <c r="CH120" s="201">
        <f t="shared" si="443"/>
        <v>20819.170000000013</v>
      </c>
      <c r="CI120" s="201">
        <f t="shared" si="443"/>
        <v>28780.630000000005</v>
      </c>
      <c r="CJ120" s="201">
        <f t="shared" si="443"/>
        <v>-48940.390000000014</v>
      </c>
      <c r="CK120" s="201">
        <f t="shared" si="443"/>
        <v>121901.92000000001</v>
      </c>
      <c r="CL120" s="201">
        <f t="shared" si="444"/>
        <v>10072.670000000042</v>
      </c>
      <c r="CM120" s="262">
        <f t="shared" si="444"/>
        <v>-69187.60000000002</v>
      </c>
      <c r="CN120" s="262">
        <f t="shared" si="444"/>
        <v>-31233.540000000008</v>
      </c>
      <c r="CO120" s="262">
        <f t="shared" si="444"/>
        <v>-76907.320000000007</v>
      </c>
      <c r="CP120" s="262">
        <f t="shared" si="444"/>
        <v>134644</v>
      </c>
      <c r="CQ120" s="296">
        <f t="shared" si="444"/>
        <v>16587.809999999998</v>
      </c>
      <c r="CR120" s="296">
        <f t="shared" si="444"/>
        <v>-52555.320000000007</v>
      </c>
      <c r="CS120" s="296">
        <f t="shared" si="444"/>
        <v>193157.63</v>
      </c>
      <c r="CT120" s="296">
        <f t="shared" si="444"/>
        <v>47711.97</v>
      </c>
      <c r="CU120" s="296">
        <f t="shared" si="444"/>
        <v>-23178.829999999987</v>
      </c>
      <c r="CV120" s="296">
        <f t="shared" si="445"/>
        <v>54239.550000000017</v>
      </c>
      <c r="CW120" s="296">
        <f t="shared" si="445"/>
        <v>-169280.35</v>
      </c>
      <c r="CX120" s="296">
        <f t="shared" si="445"/>
        <v>-16709.650000000023</v>
      </c>
      <c r="CY120" s="296">
        <f t="shared" si="445"/>
        <v>76152.64999999998</v>
      </c>
      <c r="CZ120" s="296">
        <f t="shared" si="445"/>
        <v>213624.00999999998</v>
      </c>
      <c r="DA120" s="296">
        <f t="shared" si="445"/>
        <v>-230968.88</v>
      </c>
      <c r="DB120" s="296">
        <f t="shared" si="445"/>
        <v>-350807.64</v>
      </c>
      <c r="DC120" s="296">
        <f t="shared" si="445"/>
        <v>4461685.38</v>
      </c>
      <c r="DD120" s="296">
        <f t="shared" si="445"/>
        <v>-232519.38</v>
      </c>
      <c r="DE120" s="296">
        <f t="shared" si="445"/>
        <v>-189161.24</v>
      </c>
      <c r="DF120" s="296">
        <f t="shared" si="446"/>
        <v>-72820.479999999996</v>
      </c>
      <c r="DG120" s="296">
        <f t="shared" si="446"/>
        <v>92310.9</v>
      </c>
      <c r="DH120" s="296">
        <f t="shared" si="446"/>
        <v>-24685.820000000007</v>
      </c>
      <c r="DI120" s="296">
        <f t="shared" si="446"/>
        <v>9341.7100000000064</v>
      </c>
      <c r="DJ120" s="296">
        <f t="shared" si="446"/>
        <v>4726.929999999993</v>
      </c>
      <c r="DK120" s="296">
        <f t="shared" si="446"/>
        <v>-191803.81</v>
      </c>
      <c r="DL120" s="296">
        <f t="shared" si="446"/>
        <v>-370971.18</v>
      </c>
      <c r="DM120" s="296">
        <f t="shared" si="446"/>
        <v>197480.09999999998</v>
      </c>
      <c r="DN120" s="296">
        <f t="shared" si="446"/>
        <v>164453.65000000002</v>
      </c>
      <c r="DO120" s="296">
        <f t="shared" si="446"/>
        <v>-4454281.6499999994</v>
      </c>
      <c r="DP120" s="296">
        <f t="shared" si="446"/>
        <v>182421.47</v>
      </c>
      <c r="DQ120" s="296">
        <f t="shared" si="446"/>
        <v>-61919.940000000017</v>
      </c>
      <c r="DR120" s="296">
        <f t="shared" si="446"/>
        <v>36517.479999999996</v>
      </c>
      <c r="DS120" s="296">
        <f t="shared" si="446"/>
        <v>-174299.15</v>
      </c>
      <c r="DT120" s="296">
        <f t="shared" si="446"/>
        <v>10729.440000000002</v>
      </c>
      <c r="DU120" s="296">
        <f t="shared" si="446"/>
        <v>41154.58</v>
      </c>
      <c r="DV120" s="296">
        <f t="shared" si="446"/>
        <v>-43240.209999999992</v>
      </c>
      <c r="DW120" s="296">
        <f t="shared" si="446"/>
        <v>97013.340000000011</v>
      </c>
      <c r="DX120" s="296">
        <f t="shared" si="446"/>
        <v>138644.83000000002</v>
      </c>
      <c r="DY120" s="296">
        <f t="shared" si="446"/>
        <v>-4716.9100000000035</v>
      </c>
      <c r="DZ120" s="327"/>
      <c r="EA120" s="61">
        <f>'MONTHLY SUMMARIES'!F84</f>
        <v>97356.01</v>
      </c>
    </row>
    <row r="121" spans="1:135" s="127" customFormat="1" x14ac:dyDescent="0.25">
      <c r="A121" s="144"/>
      <c r="B121" s="35" t="s">
        <v>148</v>
      </c>
      <c r="C121" s="128">
        <f>SUM(C116:C120)</f>
        <v>1379817.01</v>
      </c>
      <c r="D121" s="129">
        <f t="shared" ref="D121:P121" si="471">SUM(D116:D120)</f>
        <v>1377285.4999999998</v>
      </c>
      <c r="E121" s="129">
        <f t="shared" si="471"/>
        <v>1522244.14</v>
      </c>
      <c r="F121" s="129">
        <f t="shared" si="471"/>
        <v>1307544.1600000001</v>
      </c>
      <c r="G121" s="129">
        <f t="shared" si="471"/>
        <v>2184390.91</v>
      </c>
      <c r="H121" s="129">
        <f t="shared" si="471"/>
        <v>2662925.27</v>
      </c>
      <c r="I121" s="129">
        <f t="shared" si="471"/>
        <v>2613157.27</v>
      </c>
      <c r="J121" s="129">
        <f t="shared" si="471"/>
        <v>2277370.31</v>
      </c>
      <c r="K121" s="129">
        <f t="shared" si="471"/>
        <v>1037174.9199999999</v>
      </c>
      <c r="L121" s="131">
        <f t="shared" si="471"/>
        <v>1694516.8699999996</v>
      </c>
      <c r="M121" s="129">
        <f t="shared" si="471"/>
        <v>2246672.13</v>
      </c>
      <c r="N121" s="129">
        <f t="shared" si="471"/>
        <v>1609866.9499999997</v>
      </c>
      <c r="O121" s="129">
        <f t="shared" si="471"/>
        <v>1971293.3400000003</v>
      </c>
      <c r="P121" s="129">
        <f t="shared" si="471"/>
        <v>1731217.12</v>
      </c>
      <c r="Q121" s="129">
        <f t="shared" ref="Q121:R121" si="472">SUM(Q116:Q120)</f>
        <v>1624216.7000000002</v>
      </c>
      <c r="R121" s="129">
        <f t="shared" si="472"/>
        <v>1837990.1700000002</v>
      </c>
      <c r="S121" s="129">
        <f t="shared" ref="S121:T121" si="473">SUM(S116:S120)</f>
        <v>2457769.42</v>
      </c>
      <c r="T121" s="129">
        <f t="shared" si="473"/>
        <v>4114467.2999999993</v>
      </c>
      <c r="U121" s="129">
        <f t="shared" ref="U121:V121" si="474">SUM(U116:U120)</f>
        <v>2914970.6700000004</v>
      </c>
      <c r="V121" s="129">
        <f t="shared" si="474"/>
        <v>2018196.37</v>
      </c>
      <c r="W121" s="129">
        <f t="shared" ref="W121:X121" si="475">SUM(W116:W120)</f>
        <v>3864709.6700000004</v>
      </c>
      <c r="X121" s="131">
        <f t="shared" si="475"/>
        <v>1890887.7600000002</v>
      </c>
      <c r="Y121" s="129">
        <f t="shared" ref="Y121:AA121" si="476">SUM(Y116:Y120)</f>
        <v>1800186.29</v>
      </c>
      <c r="Z121" s="129">
        <v>2208367.04</v>
      </c>
      <c r="AA121" s="129">
        <f t="shared" si="476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2972202.82</v>
      </c>
      <c r="AF121" s="231">
        <v>3545405.43</v>
      </c>
      <c r="AG121" s="231">
        <v>3758069.8400000003</v>
      </c>
      <c r="AH121" s="231">
        <v>2342439.1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</v>
      </c>
      <c r="AO121" s="286">
        <v>1836204.0600000003</v>
      </c>
      <c r="AP121" s="286">
        <v>2522471.86</v>
      </c>
      <c r="AQ121" s="286">
        <v>2138550.9499999997</v>
      </c>
      <c r="AR121" s="286">
        <v>4479513.33</v>
      </c>
      <c r="AS121" s="286">
        <v>3534593.93</v>
      </c>
      <c r="AT121" s="286">
        <v>2048814.7400000002</v>
      </c>
      <c r="AU121" s="286">
        <v>203706.52000000008</v>
      </c>
      <c r="AV121" s="286">
        <v>-378299.15</v>
      </c>
      <c r="AW121" s="358">
        <v>4494310.76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</v>
      </c>
      <c r="BC121" s="286">
        <v>2581011.1599999997</v>
      </c>
      <c r="BD121" s="286">
        <v>4679424.8499999996</v>
      </c>
      <c r="BE121" s="286">
        <v>2424739.69</v>
      </c>
      <c r="BF121" s="286">
        <v>2424739.69</v>
      </c>
      <c r="BG121" s="286">
        <v>2160198.17</v>
      </c>
      <c r="BH121" s="411">
        <v>2052221.9400000002</v>
      </c>
      <c r="BI121" s="438">
        <v>3009708.63</v>
      </c>
      <c r="BJ121" s="438">
        <v>2828237.1300000004</v>
      </c>
      <c r="BK121" s="438">
        <v>1746957.03</v>
      </c>
      <c r="BL121" s="286">
        <v>2511726.8299999996</v>
      </c>
      <c r="BM121" s="286">
        <v>2707429.04</v>
      </c>
      <c r="BN121" s="286">
        <v>2238362.91</v>
      </c>
      <c r="BO121" s="286">
        <v>4003429.9099999997</v>
      </c>
      <c r="BP121" s="286">
        <v>5399914.5200000005</v>
      </c>
      <c r="BQ121" s="286">
        <v>3613704.2</v>
      </c>
      <c r="BR121" s="286">
        <v>3284285.54</v>
      </c>
      <c r="BS121" s="286">
        <v>1703887.58</v>
      </c>
      <c r="BT121" s="286"/>
      <c r="BU121" s="128">
        <f t="shared" si="402"/>
        <v>591476.32999999984</v>
      </c>
      <c r="BV121" s="132">
        <f t="shared" ref="BV121:BX121" si="477">SUM(BV116:BV120)</f>
        <v>353931.62000000011</v>
      </c>
      <c r="BW121" s="132">
        <f t="shared" si="477"/>
        <v>101972.56000000017</v>
      </c>
      <c r="BX121" s="132">
        <f t="shared" si="477"/>
        <v>530446.01000000024</v>
      </c>
      <c r="BY121" s="132">
        <f t="shared" ref="BY121:BZ121" si="478">SUM(BY116:BY120)</f>
        <v>273378.50999999989</v>
      </c>
      <c r="BZ121" s="132">
        <f t="shared" si="478"/>
        <v>1451542.0299999998</v>
      </c>
      <c r="CA121" s="132">
        <f t="shared" ref="CA121" si="479">SUM(CA116:CA120)</f>
        <v>301813.40000000037</v>
      </c>
      <c r="CB121" s="202">
        <f t="shared" ref="CB121:CH121" si="480">IF(CB120="N/A","N/A",SUM(CB116:CB120))</f>
        <v>-259173.94</v>
      </c>
      <c r="CC121" s="202">
        <f t="shared" si="480"/>
        <v>2827534.7500000005</v>
      </c>
      <c r="CD121" s="202">
        <f t="shared" si="480"/>
        <v>196370.89000000051</v>
      </c>
      <c r="CE121" s="202">
        <f t="shared" si="480"/>
        <v>-446485.83999999991</v>
      </c>
      <c r="CF121" s="202">
        <f t="shared" si="480"/>
        <v>598500.0900000002</v>
      </c>
      <c r="CG121" s="202">
        <f t="shared" si="480"/>
        <v>41600.480000000127</v>
      </c>
      <c r="CH121" s="202">
        <f t="shared" si="480"/>
        <v>162810.57000000015</v>
      </c>
      <c r="CI121" s="202">
        <f t="shared" ref="CI121:CJ121" si="481">IF(CI120="N/A","N/A",SUM(CI116:CI120))</f>
        <v>331217.83999999985</v>
      </c>
      <c r="CJ121" s="202">
        <f t="shared" si="481"/>
        <v>236688.06999999995</v>
      </c>
      <c r="CK121" s="202">
        <f t="shared" ref="CK121:CL121" si="482">IF(CK120="N/A","N/A",SUM(CK116:CK120))</f>
        <v>514433.39999999991</v>
      </c>
      <c r="CL121" s="202">
        <f t="shared" si="482"/>
        <v>-569061.86999999965</v>
      </c>
      <c r="CM121" s="263">
        <f t="shared" ref="CM121:CN121" si="483">IF(CM120="N/A","N/A",SUM(CM116:CM120))</f>
        <v>843099.16999999981</v>
      </c>
      <c r="CN121" s="263">
        <f t="shared" si="483"/>
        <v>324242.72999999986</v>
      </c>
      <c r="CO121" s="263">
        <f t="shared" ref="CO121:CP121" si="484">IF(CO120="N/A","N/A",SUM(CO116:CO120))</f>
        <v>-1868199.6500000001</v>
      </c>
      <c r="CP121" s="263">
        <f t="shared" si="484"/>
        <v>711108.23999999976</v>
      </c>
      <c r="CQ121" s="297">
        <f t="shared" ref="CQ121" si="485">IF(CQ120="N/A","N/A",SUM(CQ116:CQ120))</f>
        <v>520909.20999999973</v>
      </c>
      <c r="CR121" s="297">
        <f t="shared" ref="CR121:CW121" si="486">IF(CR120="N/A","N/A",SUM(CR116:CR120))</f>
        <v>157576.82</v>
      </c>
      <c r="CS121" s="297">
        <f t="shared" si="486"/>
        <v>37377.809999999852</v>
      </c>
      <c r="CT121" s="297">
        <f t="shared" si="486"/>
        <v>866573.3899999999</v>
      </c>
      <c r="CU121" s="297">
        <f t="shared" si="486"/>
        <v>-119230.47999999975</v>
      </c>
      <c r="CV121" s="297">
        <f t="shared" si="486"/>
        <v>447793.61999999988</v>
      </c>
      <c r="CW121" s="297">
        <f t="shared" si="486"/>
        <v>-833651.87</v>
      </c>
      <c r="CX121" s="297">
        <f t="shared" ref="CX121" si="487">IF(CX120="N/A","N/A",SUM(CX116:CX120))</f>
        <v>934107.90000000026</v>
      </c>
      <c r="CY121" s="297">
        <f t="shared" ref="CY121" si="488">IF(CY120="N/A","N/A",SUM(CY116:CY120))</f>
        <v>-223475.90999999992</v>
      </c>
      <c r="CZ121" s="297">
        <f t="shared" ref="CZ121" si="489">IF(CZ120="N/A","N/A",SUM(CZ116:CZ120))</f>
        <v>-293624.35999999975</v>
      </c>
      <c r="DA121" s="297">
        <f t="shared" ref="DA121" si="490">IF(DA120="N/A","N/A",SUM(DA116:DA120))</f>
        <v>-1792803.5</v>
      </c>
      <c r="DB121" s="297">
        <f t="shared" ref="DB121" si="491">IF(DB120="N/A","N/A",SUM(DB116:DB120))</f>
        <v>-2980295.15</v>
      </c>
      <c r="DC121" s="297">
        <f t="shared" ref="DC121" si="492">IF(DC120="N/A","N/A",SUM(DC116:DC120))</f>
        <v>2173215.2599999998</v>
      </c>
      <c r="DD121" s="297">
        <f t="shared" ref="DD121" si="493">IF(DD120="N/A","N/A",SUM(DD116:DD120))</f>
        <v>-1746704.4300000002</v>
      </c>
      <c r="DE121" s="297">
        <f t="shared" ref="DE121" si="494">IF(DE120="N/A","N/A",SUM(DE116:DE120))</f>
        <v>757693.66000000015</v>
      </c>
      <c r="DF121" s="297">
        <f t="shared" ref="DF121" si="495">IF(DF120="N/A","N/A",SUM(DF116:DF120))</f>
        <v>-1017347.79</v>
      </c>
      <c r="DG121" s="297">
        <f t="shared" ref="DG121" si="496">IF(DG120="N/A","N/A",SUM(DG116:DG120))</f>
        <v>478130.00999999966</v>
      </c>
      <c r="DH121" s="297">
        <f t="shared" ref="DH121" si="497">IF(DH120="N/A","N/A",SUM(DH116:DH120))</f>
        <v>247147.32000000007</v>
      </c>
      <c r="DI121" s="297">
        <f t="shared" ref="DI121" si="498">IF(DI120="N/A","N/A",SUM(DI116:DI120))</f>
        <v>442460.21000000025</v>
      </c>
      <c r="DJ121" s="297">
        <f t="shared" ref="DJ121" si="499">IF(DJ120="N/A","N/A",SUM(DJ116:DJ120))</f>
        <v>199911.51999999976</v>
      </c>
      <c r="DK121" s="297">
        <f t="shared" ref="DK121:DL121" si="500">IF(DK120="N/A","N/A",SUM(DK116:DK120))</f>
        <v>-1109854.24</v>
      </c>
      <c r="DL121" s="297">
        <f t="shared" si="500"/>
        <v>375924.9499999999</v>
      </c>
      <c r="DM121" s="297">
        <f t="shared" ref="DM121:DN121" si="501">IF(DM120="N/A","N/A",SUM(DM116:DM120))</f>
        <v>1956491.65</v>
      </c>
      <c r="DN121" s="297">
        <f t="shared" si="501"/>
        <v>2430521.0900000003</v>
      </c>
      <c r="DO121" s="297">
        <f t="shared" ref="DO121:DP121" si="502">IF(DO120="N/A","N/A",SUM(DO116:DO120))</f>
        <v>-1484602.1299999994</v>
      </c>
      <c r="DP121" s="297">
        <f t="shared" si="502"/>
        <v>2208997.7000000002</v>
      </c>
      <c r="DQ121" s="297">
        <f t="shared" ref="DQ121" si="503">IF(DQ120="N/A","N/A",SUM(DQ116:DQ120))</f>
        <v>-1061008.26</v>
      </c>
      <c r="DR121" s="297">
        <f t="shared" ref="DR121:DS121" si="504">IF(DR120="N/A","N/A",SUM(DR116:DR120))</f>
        <v>768473.53999999992</v>
      </c>
      <c r="DS121" s="297">
        <f t="shared" si="504"/>
        <v>393094.97</v>
      </c>
      <c r="DT121" s="297">
        <f t="shared" ref="DT121" si="505">IF(DT120="N/A","N/A",SUM(DT116:DT120))</f>
        <v>-531256.27</v>
      </c>
      <c r="DU121" s="297">
        <f t="shared" ref="DU121:DV121" si="506">IF(DU120="N/A","N/A",SUM(DU116:DU120))</f>
        <v>1422418.7499999998</v>
      </c>
      <c r="DV121" s="297">
        <f t="shared" si="506"/>
        <v>720489.67000000039</v>
      </c>
      <c r="DW121" s="297">
        <f t="shared" ref="DW121" si="507">IF(DW120="N/A","N/A",SUM(DW116:DW120))</f>
        <v>1188964.51</v>
      </c>
      <c r="DX121" s="297">
        <f t="shared" ref="DX121:DY121" si="508">IF(DX120="N/A","N/A",SUM(DX116:DX120))</f>
        <v>859545.85000000009</v>
      </c>
      <c r="DY121" s="297">
        <f t="shared" si="508"/>
        <v>-456310.58999999985</v>
      </c>
      <c r="DZ121" s="328"/>
      <c r="EA121" s="174">
        <f t="shared" ref="EA114:EA121" si="509">SUM(EA116:EA120)</f>
        <v>1703887.58</v>
      </c>
      <c r="EB121" s="34"/>
      <c r="EC121" s="34"/>
      <c r="ED121" s="34"/>
      <c r="EE121" s="34"/>
    </row>
    <row r="122" spans="1:135" s="34" customFormat="1" x14ac:dyDescent="0.2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327"/>
      <c r="EA122" s="243"/>
    </row>
    <row r="123" spans="1:135" s="34" customFormat="1" x14ac:dyDescent="0.25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3">
        <v>598794.99</v>
      </c>
      <c r="R123" s="151">
        <v>706902.17</v>
      </c>
      <c r="S123" s="153">
        <v>1063732.0399999998</v>
      </c>
      <c r="T123" s="173">
        <v>1700737.49</v>
      </c>
      <c r="U123" s="191">
        <v>1359611.65</v>
      </c>
      <c r="V123" s="198">
        <v>865744.24</v>
      </c>
      <c r="W123" s="198">
        <v>665738.04</v>
      </c>
      <c r="X123" s="96">
        <v>853865.53</v>
      </c>
      <c r="Y123" s="198">
        <v>863692.32</v>
      </c>
      <c r="Z123" s="198">
        <v>939387.7</v>
      </c>
      <c r="AA123" s="198">
        <v>921168.55999999994</v>
      </c>
      <c r="AB123" s="198">
        <v>788608.14999999991</v>
      </c>
      <c r="AC123" s="198">
        <v>686774.26</v>
      </c>
      <c r="AD123" s="198">
        <v>885369.75</v>
      </c>
      <c r="AE123" s="198">
        <v>1300402.6200000001</v>
      </c>
      <c r="AF123" s="198">
        <v>1568457.5799999998</v>
      </c>
      <c r="AG123" s="198">
        <v>1639061.06</v>
      </c>
      <c r="AH123" s="198">
        <v>773634.6</v>
      </c>
      <c r="AI123" s="198">
        <v>715913.96</v>
      </c>
      <c r="AJ123" s="177">
        <v>892193.48</v>
      </c>
      <c r="AK123" s="285">
        <v>883104.56</v>
      </c>
      <c r="AL123" s="285">
        <v>910936.65</v>
      </c>
      <c r="AM123" s="285">
        <v>695604.58000000007</v>
      </c>
      <c r="AN123" s="285">
        <v>207280.46</v>
      </c>
      <c r="AO123" s="285">
        <v>693143.59</v>
      </c>
      <c r="AP123" s="285">
        <v>1026117.23</v>
      </c>
      <c r="AQ123" s="285">
        <v>978218.33000000007</v>
      </c>
      <c r="AR123" s="285">
        <v>1995007.22</v>
      </c>
      <c r="AS123" s="285">
        <v>1448938.4</v>
      </c>
      <c r="AT123" s="285">
        <v>832690.13</v>
      </c>
      <c r="AU123" s="285">
        <v>542150.94999999995</v>
      </c>
      <c r="AV123" s="285">
        <v>965631.26</v>
      </c>
      <c r="AW123" s="368">
        <v>957228.59</v>
      </c>
      <c r="AX123" s="285">
        <v>726098.79999999993</v>
      </c>
      <c r="AY123" s="285">
        <v>944714.02</v>
      </c>
      <c r="AZ123" s="285">
        <v>944714.02</v>
      </c>
      <c r="BA123" s="285">
        <v>685081.58</v>
      </c>
      <c r="BB123" s="285">
        <v>1005237</v>
      </c>
      <c r="BC123" s="285">
        <v>1121965.0499999998</v>
      </c>
      <c r="BD123" s="285">
        <v>1821454.73</v>
      </c>
      <c r="BE123" s="285">
        <v>903913.4</v>
      </c>
      <c r="BF123" s="285">
        <v>903913.4</v>
      </c>
      <c r="BG123" s="285">
        <v>747918.48</v>
      </c>
      <c r="BH123" s="410">
        <v>769305.79999999993</v>
      </c>
      <c r="BI123" s="437">
        <v>1086445.3</v>
      </c>
      <c r="BJ123" s="437">
        <v>1075043.96</v>
      </c>
      <c r="BK123" s="437">
        <v>646093.6</v>
      </c>
      <c r="BL123" s="285">
        <v>837308.06</v>
      </c>
      <c r="BM123" s="285">
        <v>891649.77</v>
      </c>
      <c r="BN123" s="285">
        <v>803334.66999999993</v>
      </c>
      <c r="BO123" s="285">
        <v>1394536.54</v>
      </c>
      <c r="BP123" s="285">
        <v>1836677.5699999998</v>
      </c>
      <c r="BQ123" s="285">
        <v>1255570.83</v>
      </c>
      <c r="BR123" s="285">
        <v>945454.11</v>
      </c>
      <c r="BS123" s="285">
        <v>536458.29999999993</v>
      </c>
      <c r="BT123" s="285"/>
      <c r="BU123" s="94">
        <f t="shared" ref="BU123:CA127" si="510">O123-C123</f>
        <v>-60551.930000000051</v>
      </c>
      <c r="BV123" s="97">
        <f t="shared" si="510"/>
        <v>9638.4399999999441</v>
      </c>
      <c r="BW123" s="97">
        <f t="shared" si="510"/>
        <v>-76438.180000000051</v>
      </c>
      <c r="BX123" s="97">
        <f t="shared" si="510"/>
        <v>142382.12</v>
      </c>
      <c r="BY123" s="97">
        <f t="shared" si="510"/>
        <v>55760.729999999749</v>
      </c>
      <c r="BZ123" s="97">
        <f t="shared" si="510"/>
        <v>404974.49</v>
      </c>
      <c r="CA123" s="97">
        <f t="shared" si="510"/>
        <v>267785.05999999982</v>
      </c>
      <c r="CB123" s="201">
        <f t="shared" ref="CB123:CK127" si="511">IF(ISERROR(V123-J123)=TRUE,"N/A",V123-J123)</f>
        <v>72206.729999999981</v>
      </c>
      <c r="CC123" s="201">
        <f t="shared" si="511"/>
        <v>233271.14000000007</v>
      </c>
      <c r="CD123" s="201">
        <f t="shared" si="511"/>
        <v>111921.57999999996</v>
      </c>
      <c r="CE123" s="201">
        <f t="shared" si="511"/>
        <v>13248.020000000019</v>
      </c>
      <c r="CF123" s="201">
        <f t="shared" si="511"/>
        <v>328408.15999999992</v>
      </c>
      <c r="CG123" s="201">
        <f t="shared" si="511"/>
        <v>266224.46999999997</v>
      </c>
      <c r="CH123" s="201">
        <f t="shared" si="511"/>
        <v>137200.86999999988</v>
      </c>
      <c r="CI123" s="201">
        <f t="shared" si="511"/>
        <v>87979.270000000019</v>
      </c>
      <c r="CJ123" s="201">
        <f t="shared" si="511"/>
        <v>178467.57999999996</v>
      </c>
      <c r="CK123" s="201">
        <f t="shared" si="511"/>
        <v>236670.58000000031</v>
      </c>
      <c r="CL123" s="201">
        <f t="shared" ref="CL123:CU127" si="512">IF(ISERROR(AF123-T123)=TRUE,"N/A",AF123-T123)</f>
        <v>-132279.91000000015</v>
      </c>
      <c r="CM123" s="262">
        <f t="shared" si="512"/>
        <v>279449.41000000015</v>
      </c>
      <c r="CN123" s="262">
        <f t="shared" si="512"/>
        <v>-92109.640000000014</v>
      </c>
      <c r="CO123" s="262">
        <f t="shared" si="512"/>
        <v>50175.919999999925</v>
      </c>
      <c r="CP123" s="262">
        <f t="shared" si="512"/>
        <v>38327.949999999953</v>
      </c>
      <c r="CQ123" s="296">
        <f t="shared" si="512"/>
        <v>19412.240000000107</v>
      </c>
      <c r="CR123" s="296">
        <f t="shared" si="512"/>
        <v>-28451.04999999993</v>
      </c>
      <c r="CS123" s="296">
        <f t="shared" si="512"/>
        <v>-225563.97999999986</v>
      </c>
      <c r="CT123" s="296">
        <f t="shared" si="512"/>
        <v>-581327.68999999994</v>
      </c>
      <c r="CU123" s="296">
        <f t="shared" si="512"/>
        <v>6369.3299999999581</v>
      </c>
      <c r="CV123" s="296">
        <f t="shared" ref="CV123:DE127" si="513">IF(ISERROR(AP123-AD123)=TRUE,"N/A",AP123-AD123)</f>
        <v>140747.47999999998</v>
      </c>
      <c r="CW123" s="296">
        <f t="shared" si="513"/>
        <v>-322184.29000000004</v>
      </c>
      <c r="CX123" s="296">
        <f t="shared" si="513"/>
        <v>426549.64000000013</v>
      </c>
      <c r="CY123" s="296">
        <f t="shared" si="513"/>
        <v>-190122.66000000015</v>
      </c>
      <c r="CZ123" s="296">
        <f t="shared" si="513"/>
        <v>59055.530000000028</v>
      </c>
      <c r="DA123" s="296">
        <f t="shared" si="513"/>
        <v>-173763.01</v>
      </c>
      <c r="DB123" s="296">
        <f t="shared" si="513"/>
        <v>73437.780000000028</v>
      </c>
      <c r="DC123" s="296">
        <f t="shared" si="513"/>
        <v>74124.029999999912</v>
      </c>
      <c r="DD123" s="296">
        <f t="shared" si="513"/>
        <v>-184837.85000000009</v>
      </c>
      <c r="DE123" s="296">
        <f t="shared" si="513"/>
        <v>249109.43999999994</v>
      </c>
      <c r="DF123" s="296">
        <f t="shared" ref="DF123:DY127" si="514">IF(ISERROR(AZ123-AN123)=TRUE,"N/A",AZ123-AN123)</f>
        <v>737433.56</v>
      </c>
      <c r="DG123" s="296">
        <f t="shared" si="514"/>
        <v>-8062.0100000000093</v>
      </c>
      <c r="DH123" s="296">
        <f t="shared" si="514"/>
        <v>-20880.229999999981</v>
      </c>
      <c r="DI123" s="296">
        <f t="shared" si="514"/>
        <v>143746.71999999974</v>
      </c>
      <c r="DJ123" s="296">
        <f t="shared" si="514"/>
        <v>-173552.49</v>
      </c>
      <c r="DK123" s="296">
        <f t="shared" si="514"/>
        <v>-545024.99999999988</v>
      </c>
      <c r="DL123" s="296">
        <f t="shared" si="514"/>
        <v>71223.270000000019</v>
      </c>
      <c r="DM123" s="296">
        <f t="shared" si="514"/>
        <v>205767.53000000003</v>
      </c>
      <c r="DN123" s="296">
        <f t="shared" si="514"/>
        <v>-196325.46000000008</v>
      </c>
      <c r="DO123" s="296">
        <f t="shared" si="514"/>
        <v>129216.71000000008</v>
      </c>
      <c r="DP123" s="296">
        <f t="shared" si="514"/>
        <v>348945.16000000003</v>
      </c>
      <c r="DQ123" s="296">
        <f t="shared" si="514"/>
        <v>-298620.42000000004</v>
      </c>
      <c r="DR123" s="296">
        <f t="shared" si="514"/>
        <v>-107405.95999999996</v>
      </c>
      <c r="DS123" s="296">
        <f t="shared" si="514"/>
        <v>206568.19000000006</v>
      </c>
      <c r="DT123" s="296">
        <f t="shared" si="514"/>
        <v>-201902.33000000007</v>
      </c>
      <c r="DU123" s="296">
        <f t="shared" si="514"/>
        <v>272571.49000000022</v>
      </c>
      <c r="DV123" s="296">
        <f t="shared" si="514"/>
        <v>15222.839999999851</v>
      </c>
      <c r="DW123" s="296">
        <f t="shared" si="514"/>
        <v>351657.43000000005</v>
      </c>
      <c r="DX123" s="296">
        <f t="shared" si="514"/>
        <v>41540.709999999963</v>
      </c>
      <c r="DY123" s="296">
        <f t="shared" si="514"/>
        <v>-211460.18000000005</v>
      </c>
      <c r="DZ123" s="327"/>
      <c r="EA123" s="61">
        <f>'MONTHLY SUMMARIES'!F87</f>
        <v>536458.29999999993</v>
      </c>
    </row>
    <row r="124" spans="1:135" s="34" customFormat="1" x14ac:dyDescent="0.25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3">
        <v>7875.42</v>
      </c>
      <c r="R124" s="151">
        <v>7220.18</v>
      </c>
      <c r="S124" s="153">
        <v>8106.99</v>
      </c>
      <c r="T124" s="173">
        <v>10864.4</v>
      </c>
      <c r="U124" s="191">
        <v>10753.849999999999</v>
      </c>
      <c r="V124" s="198">
        <v>8772.48</v>
      </c>
      <c r="W124" s="198">
        <v>7997.35</v>
      </c>
      <c r="X124" s="96">
        <v>11693.56</v>
      </c>
      <c r="Y124" s="198">
        <v>14691.66</v>
      </c>
      <c r="Z124" s="198">
        <v>14243.44</v>
      </c>
      <c r="AA124" s="198">
        <v>16161.43</v>
      </c>
      <c r="AB124" s="198">
        <v>13200.55</v>
      </c>
      <c r="AC124" s="198">
        <v>11235.54</v>
      </c>
      <c r="AD124" s="198">
        <v>10570.09</v>
      </c>
      <c r="AE124" s="198">
        <v>12830.14</v>
      </c>
      <c r="AF124" s="198">
        <v>12273.34</v>
      </c>
      <c r="AG124" s="198">
        <v>12392.109999999999</v>
      </c>
      <c r="AH124" s="198">
        <v>9025.06</v>
      </c>
      <c r="AI124" s="198">
        <v>8522.8700000000008</v>
      </c>
      <c r="AJ124" s="177">
        <v>11259.789999999999</v>
      </c>
      <c r="AK124" s="285">
        <v>12249.62</v>
      </c>
      <c r="AL124" s="285">
        <v>14352.150000000001</v>
      </c>
      <c r="AM124" s="285">
        <v>11864.74</v>
      </c>
      <c r="AN124" s="285">
        <v>1298.75</v>
      </c>
      <c r="AO124" s="285">
        <v>8775.39</v>
      </c>
      <c r="AP124" s="285">
        <v>8701.0600000000013</v>
      </c>
      <c r="AQ124" s="285">
        <v>7838.96</v>
      </c>
      <c r="AR124" s="285">
        <v>10426.64</v>
      </c>
      <c r="AS124" s="285">
        <v>10118.459999999999</v>
      </c>
      <c r="AT124" s="285">
        <v>8798.1</v>
      </c>
      <c r="AU124" s="285">
        <v>6551.4400000000005</v>
      </c>
      <c r="AV124" s="285">
        <v>11906.150000000001</v>
      </c>
      <c r="AW124" s="368">
        <v>12227.42</v>
      </c>
      <c r="AX124" s="285">
        <v>11204.61</v>
      </c>
      <c r="AY124" s="285">
        <v>11164.58</v>
      </c>
      <c r="AZ124" s="285">
        <v>11164.58</v>
      </c>
      <c r="BA124" s="285">
        <v>7474.01</v>
      </c>
      <c r="BB124" s="285">
        <v>7180.23</v>
      </c>
      <c r="BC124" s="285">
        <v>8189.24</v>
      </c>
      <c r="BD124" s="285">
        <v>9163.93</v>
      </c>
      <c r="BE124" s="285">
        <v>8273.65</v>
      </c>
      <c r="BF124" s="285">
        <v>8273.65</v>
      </c>
      <c r="BG124" s="285">
        <v>8524.89</v>
      </c>
      <c r="BH124" s="410">
        <v>12127.09</v>
      </c>
      <c r="BI124" s="437">
        <v>14277.21</v>
      </c>
      <c r="BJ124" s="437">
        <v>16465.330000000002</v>
      </c>
      <c r="BK124" s="437">
        <v>11544.84</v>
      </c>
      <c r="BL124" s="285">
        <v>12327.8</v>
      </c>
      <c r="BM124" s="285">
        <v>11023.71</v>
      </c>
      <c r="BN124" s="285">
        <v>8667.57</v>
      </c>
      <c r="BO124" s="285">
        <v>10927.81</v>
      </c>
      <c r="BP124" s="285">
        <v>11501.01</v>
      </c>
      <c r="BQ124" s="285">
        <v>9888.8799999999992</v>
      </c>
      <c r="BR124" s="285">
        <v>10284.120000000001</v>
      </c>
      <c r="BS124" s="285">
        <v>8091.76</v>
      </c>
      <c r="BT124" s="285"/>
      <c r="BU124" s="94">
        <f t="shared" si="510"/>
        <v>-1409.92</v>
      </c>
      <c r="BV124" s="97">
        <f t="shared" si="510"/>
        <v>337.64999999999964</v>
      </c>
      <c r="BW124" s="97">
        <f t="shared" si="510"/>
        <v>209.64000000000033</v>
      </c>
      <c r="BX124" s="97">
        <f t="shared" si="510"/>
        <v>1196.8500000000004</v>
      </c>
      <c r="BY124" s="97">
        <f t="shared" si="510"/>
        <v>925.46</v>
      </c>
      <c r="BZ124" s="97">
        <f t="shared" si="510"/>
        <v>2796.91</v>
      </c>
      <c r="CA124" s="97">
        <f t="shared" si="510"/>
        <v>4620.0499999999984</v>
      </c>
      <c r="CB124" s="201">
        <f t="shared" si="511"/>
        <v>2351.2799999999997</v>
      </c>
      <c r="CC124" s="201">
        <f t="shared" si="511"/>
        <v>1458.9300000000003</v>
      </c>
      <c r="CD124" s="201">
        <f t="shared" si="511"/>
        <v>2289.2600000000002</v>
      </c>
      <c r="CE124" s="201">
        <f t="shared" si="511"/>
        <v>3539.3500000000004</v>
      </c>
      <c r="CF124" s="201">
        <f t="shared" si="511"/>
        <v>4441.130000000001</v>
      </c>
      <c r="CG124" s="201">
        <f t="shared" si="511"/>
        <v>6859.84</v>
      </c>
      <c r="CH124" s="201">
        <f t="shared" si="511"/>
        <v>3281.09</v>
      </c>
      <c r="CI124" s="201">
        <f t="shared" si="511"/>
        <v>3360.1200000000008</v>
      </c>
      <c r="CJ124" s="201">
        <f t="shared" si="511"/>
        <v>3349.91</v>
      </c>
      <c r="CK124" s="201">
        <f t="shared" si="511"/>
        <v>4723.1499999999996</v>
      </c>
      <c r="CL124" s="201">
        <f t="shared" si="512"/>
        <v>1408.9400000000005</v>
      </c>
      <c r="CM124" s="262">
        <f t="shared" si="512"/>
        <v>1638.2600000000002</v>
      </c>
      <c r="CN124" s="262">
        <f t="shared" si="512"/>
        <v>252.57999999999993</v>
      </c>
      <c r="CO124" s="262">
        <f t="shared" si="512"/>
        <v>525.52000000000044</v>
      </c>
      <c r="CP124" s="262">
        <f t="shared" si="512"/>
        <v>-433.77000000000044</v>
      </c>
      <c r="CQ124" s="296">
        <f t="shared" si="512"/>
        <v>-2442.0399999999991</v>
      </c>
      <c r="CR124" s="296">
        <f t="shared" si="512"/>
        <v>108.71000000000095</v>
      </c>
      <c r="CS124" s="296">
        <f t="shared" si="512"/>
        <v>-4296.6900000000005</v>
      </c>
      <c r="CT124" s="296">
        <f t="shared" si="512"/>
        <v>-11901.8</v>
      </c>
      <c r="CU124" s="296">
        <f t="shared" si="512"/>
        <v>-2460.1500000000015</v>
      </c>
      <c r="CV124" s="296">
        <f t="shared" si="513"/>
        <v>-1869.0299999999988</v>
      </c>
      <c r="CW124" s="296">
        <f t="shared" si="513"/>
        <v>-4991.1799999999994</v>
      </c>
      <c r="CX124" s="296">
        <f t="shared" si="513"/>
        <v>-1846.7000000000007</v>
      </c>
      <c r="CY124" s="296">
        <f t="shared" si="513"/>
        <v>-2273.6499999999996</v>
      </c>
      <c r="CZ124" s="296">
        <f t="shared" si="513"/>
        <v>-226.95999999999913</v>
      </c>
      <c r="DA124" s="296">
        <f t="shared" si="513"/>
        <v>-1971.4300000000003</v>
      </c>
      <c r="DB124" s="296">
        <f t="shared" si="513"/>
        <v>646.3600000000024</v>
      </c>
      <c r="DC124" s="296">
        <f t="shared" si="513"/>
        <v>-22.200000000000728</v>
      </c>
      <c r="DD124" s="296">
        <f t="shared" si="513"/>
        <v>-3147.5400000000009</v>
      </c>
      <c r="DE124" s="296">
        <f t="shared" si="513"/>
        <v>-700.15999999999985</v>
      </c>
      <c r="DF124" s="296">
        <f t="shared" si="514"/>
        <v>9865.83</v>
      </c>
      <c r="DG124" s="296">
        <f t="shared" si="514"/>
        <v>-1301.3799999999992</v>
      </c>
      <c r="DH124" s="296">
        <f t="shared" si="514"/>
        <v>-1520.8300000000017</v>
      </c>
      <c r="DI124" s="296">
        <f t="shared" si="514"/>
        <v>350.27999999999975</v>
      </c>
      <c r="DJ124" s="296">
        <f t="shared" si="514"/>
        <v>-1262.7099999999991</v>
      </c>
      <c r="DK124" s="296">
        <f t="shared" si="514"/>
        <v>-1844.8099999999995</v>
      </c>
      <c r="DL124" s="296">
        <f t="shared" si="514"/>
        <v>-524.45000000000073</v>
      </c>
      <c r="DM124" s="296">
        <f t="shared" si="514"/>
        <v>1973.4499999999989</v>
      </c>
      <c r="DN124" s="296">
        <f t="shared" si="514"/>
        <v>220.93999999999869</v>
      </c>
      <c r="DO124" s="296">
        <f t="shared" si="514"/>
        <v>2049.7899999999991</v>
      </c>
      <c r="DP124" s="296">
        <f t="shared" si="514"/>
        <v>5260.7200000000012</v>
      </c>
      <c r="DQ124" s="296">
        <f t="shared" si="514"/>
        <v>380.26000000000022</v>
      </c>
      <c r="DR124" s="296">
        <f t="shared" si="514"/>
        <v>1163.2199999999993</v>
      </c>
      <c r="DS124" s="296">
        <f t="shared" si="514"/>
        <v>3549.6999999999989</v>
      </c>
      <c r="DT124" s="296">
        <f t="shared" si="514"/>
        <v>1487.3400000000001</v>
      </c>
      <c r="DU124" s="296">
        <f t="shared" si="514"/>
        <v>2738.5699999999997</v>
      </c>
      <c r="DV124" s="296">
        <f t="shared" si="514"/>
        <v>2337.08</v>
      </c>
      <c r="DW124" s="296">
        <f t="shared" si="514"/>
        <v>1615.2299999999996</v>
      </c>
      <c r="DX124" s="296">
        <f t="shared" si="514"/>
        <v>2010.4700000000012</v>
      </c>
      <c r="DY124" s="296">
        <f t="shared" si="514"/>
        <v>-433.1299999999992</v>
      </c>
      <c r="DZ124" s="327"/>
      <c r="EA124" s="61">
        <f>'MONTHLY SUMMARIES'!F88</f>
        <v>8091.76</v>
      </c>
    </row>
    <row r="125" spans="1:135" s="34" customFormat="1" x14ac:dyDescent="0.25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3">
        <v>108175.3</v>
      </c>
      <c r="R125" s="151">
        <v>114868.42</v>
      </c>
      <c r="S125" s="153">
        <v>162435.76</v>
      </c>
      <c r="T125" s="173">
        <v>299298.01</v>
      </c>
      <c r="U125" s="191">
        <v>260122.11</v>
      </c>
      <c r="V125" s="198">
        <v>174240.43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88036.4</v>
      </c>
      <c r="AV125" s="285">
        <v>206781.87</v>
      </c>
      <c r="AW125" s="368">
        <v>184357.01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</v>
      </c>
      <c r="BE125" s="285">
        <v>193678.61</v>
      </c>
      <c r="BF125" s="285">
        <v>193678.61</v>
      </c>
      <c r="BG125" s="285">
        <v>158539.59</v>
      </c>
      <c r="BH125" s="410">
        <v>136356.43</v>
      </c>
      <c r="BI125" s="437">
        <v>209126.22</v>
      </c>
      <c r="BJ125" s="437">
        <v>223522.72999999998</v>
      </c>
      <c r="BK125" s="437">
        <v>98310.409999999989</v>
      </c>
      <c r="BL125" s="285">
        <v>160503.17000000001</v>
      </c>
      <c r="BM125" s="285">
        <v>218084.28</v>
      </c>
      <c r="BN125" s="285">
        <v>135248.20000000001</v>
      </c>
      <c r="BO125" s="285">
        <v>250691.88999999998</v>
      </c>
      <c r="BP125" s="285">
        <v>379055.7</v>
      </c>
      <c r="BQ125" s="285">
        <v>243585.72999999998</v>
      </c>
      <c r="BR125" s="285">
        <v>239053.59</v>
      </c>
      <c r="BS125" s="285">
        <v>74937.590000000011</v>
      </c>
      <c r="BT125" s="285"/>
      <c r="BU125" s="94">
        <f t="shared" si="510"/>
        <v>-1467.0599999999686</v>
      </c>
      <c r="BV125" s="97">
        <f t="shared" si="510"/>
        <v>-16961.110000000015</v>
      </c>
      <c r="BW125" s="97">
        <f t="shared" si="510"/>
        <v>-63101.720000000016</v>
      </c>
      <c r="BX125" s="97">
        <f t="shared" si="510"/>
        <v>2962.6800000000076</v>
      </c>
      <c r="BY125" s="97">
        <f t="shared" si="510"/>
        <v>-33059.129999999976</v>
      </c>
      <c r="BZ125" s="97">
        <f t="shared" si="510"/>
        <v>32732.360000000044</v>
      </c>
      <c r="CA125" s="97">
        <f t="shared" si="510"/>
        <v>5236.789999999979</v>
      </c>
      <c r="CB125" s="201">
        <f t="shared" si="511"/>
        <v>-55711.179999999993</v>
      </c>
      <c r="CC125" s="201">
        <f t="shared" si="511"/>
        <v>48318.78</v>
      </c>
      <c r="CD125" s="201">
        <f t="shared" si="511"/>
        <v>14203.979999999981</v>
      </c>
      <c r="CE125" s="201">
        <f t="shared" si="511"/>
        <v>-35714.130000000034</v>
      </c>
      <c r="CF125" s="201">
        <f t="shared" si="511"/>
        <v>59568.369999999981</v>
      </c>
      <c r="CG125" s="201">
        <f t="shared" si="511"/>
        <v>31776.679999999993</v>
      </c>
      <c r="CH125" s="201">
        <f t="shared" si="511"/>
        <v>43162.47</v>
      </c>
      <c r="CI125" s="201">
        <f t="shared" si="511"/>
        <v>37796.319999999992</v>
      </c>
      <c r="CJ125" s="201">
        <f t="shared" si="511"/>
        <v>57433.740000000005</v>
      </c>
      <c r="CK125" s="201">
        <f t="shared" si="511"/>
        <v>71478.469999999972</v>
      </c>
      <c r="CL125" s="201">
        <f t="shared" si="512"/>
        <v>-16891.410000000033</v>
      </c>
      <c r="CM125" s="262">
        <f t="shared" si="512"/>
        <v>74087.729999999981</v>
      </c>
      <c r="CN125" s="262">
        <f t="shared" si="512"/>
        <v>-24178.809999999969</v>
      </c>
      <c r="CO125" s="262">
        <f t="shared" si="512"/>
        <v>46237.139999999985</v>
      </c>
      <c r="CP125" s="262">
        <f t="shared" si="512"/>
        <v>27132.23000000001</v>
      </c>
      <c r="CQ125" s="296">
        <f t="shared" si="512"/>
        <v>10688.180000000022</v>
      </c>
      <c r="CR125" s="296">
        <f t="shared" si="512"/>
        <v>9732.0400000000081</v>
      </c>
      <c r="CS125" s="296">
        <f t="shared" si="512"/>
        <v>-47194.310000000012</v>
      </c>
      <c r="CT125" s="296">
        <f t="shared" si="512"/>
        <v>-94023.72</v>
      </c>
      <c r="CU125" s="296">
        <f t="shared" si="512"/>
        <v>13823.699999999983</v>
      </c>
      <c r="CV125" s="296">
        <f t="shared" si="513"/>
        <v>64013</v>
      </c>
      <c r="CW125" s="296">
        <f t="shared" si="513"/>
        <v>-87024.75999999998</v>
      </c>
      <c r="CX125" s="296">
        <f t="shared" si="513"/>
        <v>83849.320000000065</v>
      </c>
      <c r="CY125" s="296">
        <f t="shared" si="513"/>
        <v>-35235.809999999939</v>
      </c>
      <c r="CZ125" s="296">
        <f t="shared" si="513"/>
        <v>22803.799999999959</v>
      </c>
      <c r="DA125" s="296">
        <f t="shared" si="513"/>
        <v>-71150.179999999993</v>
      </c>
      <c r="DB125" s="296">
        <f t="shared" si="513"/>
        <v>14016.339999999997</v>
      </c>
      <c r="DC125" s="296">
        <f t="shared" si="513"/>
        <v>18389.53</v>
      </c>
      <c r="DD125" s="296">
        <f t="shared" si="513"/>
        <v>-49734.150000000009</v>
      </c>
      <c r="DE125" s="296">
        <f t="shared" si="513"/>
        <v>90882.340000000011</v>
      </c>
      <c r="DF125" s="296">
        <f t="shared" si="514"/>
        <v>150527.25</v>
      </c>
      <c r="DG125" s="296">
        <f t="shared" si="514"/>
        <v>-2539.7999999999884</v>
      </c>
      <c r="DH125" s="296">
        <f t="shared" si="514"/>
        <v>6850.7199999999721</v>
      </c>
      <c r="DI125" s="296">
        <f t="shared" si="514"/>
        <v>17938.160000000003</v>
      </c>
      <c r="DJ125" s="296">
        <f t="shared" si="514"/>
        <v>-4246.8500000000349</v>
      </c>
      <c r="DK125" s="296">
        <f t="shared" si="514"/>
        <v>-105295.42000000004</v>
      </c>
      <c r="DL125" s="296">
        <f t="shared" si="514"/>
        <v>20813.190000000002</v>
      </c>
      <c r="DM125" s="296">
        <f t="shared" si="514"/>
        <v>70503.19</v>
      </c>
      <c r="DN125" s="296">
        <f t="shared" si="514"/>
        <v>-70425.440000000002</v>
      </c>
      <c r="DO125" s="296">
        <f t="shared" si="514"/>
        <v>24769.209999999992</v>
      </c>
      <c r="DP125" s="296">
        <f t="shared" si="514"/>
        <v>93841.749999999985</v>
      </c>
      <c r="DQ125" s="296">
        <f t="shared" si="514"/>
        <v>-120779.09000000001</v>
      </c>
      <c r="DR125" s="296">
        <f t="shared" si="514"/>
        <v>-58586.329999999987</v>
      </c>
      <c r="DS125" s="296">
        <f t="shared" si="514"/>
        <v>60828.760000000009</v>
      </c>
      <c r="DT125" s="296">
        <f t="shared" si="514"/>
        <v>-107917.67999999996</v>
      </c>
      <c r="DU125" s="296">
        <f t="shared" si="514"/>
        <v>85864.25999999998</v>
      </c>
      <c r="DV125" s="296">
        <f t="shared" si="514"/>
        <v>17046.630000000005</v>
      </c>
      <c r="DW125" s="296">
        <f t="shared" si="514"/>
        <v>49907.119999999995</v>
      </c>
      <c r="DX125" s="296">
        <f t="shared" si="514"/>
        <v>45374.98000000001</v>
      </c>
      <c r="DY125" s="296">
        <f t="shared" si="514"/>
        <v>-83601.999999999985</v>
      </c>
      <c r="DZ125" s="327"/>
      <c r="EA125" s="61">
        <f>'MONTHLY SUMMARIES'!F89</f>
        <v>74937.590000000011</v>
      </c>
    </row>
    <row r="126" spans="1:135" s="34" customFormat="1" x14ac:dyDescent="0.25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3">
        <v>79907.59</v>
      </c>
      <c r="R126" s="151">
        <v>75135.539999999994</v>
      </c>
      <c r="S126" s="153">
        <v>113875.98</v>
      </c>
      <c r="T126" s="173">
        <v>216493.15999999997</v>
      </c>
      <c r="U126" s="191">
        <v>167612.79</v>
      </c>
      <c r="V126" s="198">
        <v>127280.23999999999</v>
      </c>
      <c r="W126" s="198">
        <v>90163.78</v>
      </c>
      <c r="X126" s="96">
        <v>100499.83</v>
      </c>
      <c r="Y126" s="198">
        <v>65949.289999999994</v>
      </c>
      <c r="Z126" s="198">
        <v>94518.93</v>
      </c>
      <c r="AA126" s="198">
        <v>99229.969999999987</v>
      </c>
      <c r="AB126" s="198">
        <v>84562.8</v>
      </c>
      <c r="AC126" s="198">
        <v>106381.71</v>
      </c>
      <c r="AD126" s="198">
        <v>114378.48</v>
      </c>
      <c r="AE126" s="198">
        <v>149758.13</v>
      </c>
      <c r="AF126" s="198">
        <v>173250.13</v>
      </c>
      <c r="AG126" s="198">
        <v>237076.36</v>
      </c>
      <c r="AH126" s="198">
        <v>97520.84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44485.46</v>
      </c>
      <c r="AO126" s="285">
        <v>111361.48</v>
      </c>
      <c r="AP126" s="285">
        <v>183040.9</v>
      </c>
      <c r="AQ126" s="285">
        <v>96265.88</v>
      </c>
      <c r="AR126" s="285">
        <v>286643.95</v>
      </c>
      <c r="AS126" s="285">
        <v>206286.03999999998</v>
      </c>
      <c r="AT126" s="285">
        <v>153805.84</v>
      </c>
      <c r="AU126" s="285">
        <v>61416.51</v>
      </c>
      <c r="AV126" s="285">
        <v>175667.05</v>
      </c>
      <c r="AW126" s="368">
        <v>122599.27</v>
      </c>
      <c r="AX126" s="285">
        <v>89419.68</v>
      </c>
      <c r="AY126" s="285">
        <v>167344.13</v>
      </c>
      <c r="AZ126" s="285">
        <v>167344.13</v>
      </c>
      <c r="BA126" s="285">
        <v>114947.56</v>
      </c>
      <c r="BB126" s="285">
        <v>191400.1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</v>
      </c>
      <c r="BH126" s="410">
        <v>91413.57</v>
      </c>
      <c r="BI126" s="437">
        <v>175328.03999999998</v>
      </c>
      <c r="BJ126" s="437">
        <v>157196.82</v>
      </c>
      <c r="BK126" s="437">
        <v>98880.7</v>
      </c>
      <c r="BL126" s="285">
        <v>132499.14000000001</v>
      </c>
      <c r="BM126" s="285">
        <v>186695.79</v>
      </c>
      <c r="BN126" s="285">
        <v>105602.48</v>
      </c>
      <c r="BO126" s="285">
        <v>174645.73</v>
      </c>
      <c r="BP126" s="285">
        <v>286131.98</v>
      </c>
      <c r="BQ126" s="285">
        <v>176978.75</v>
      </c>
      <c r="BR126" s="285">
        <v>172225.52</v>
      </c>
      <c r="BS126" s="285">
        <v>76674.78</v>
      </c>
      <c r="BT126" s="285"/>
      <c r="BU126" s="94">
        <f t="shared" si="510"/>
        <v>-7595.4900000000052</v>
      </c>
      <c r="BV126" s="97">
        <f t="shared" si="510"/>
        <v>-14979.449999999997</v>
      </c>
      <c r="BW126" s="97">
        <f t="shared" si="510"/>
        <v>-69054.579999999987</v>
      </c>
      <c r="BX126" s="97">
        <f t="shared" si="510"/>
        <v>3767.5299999999843</v>
      </c>
      <c r="BY126" s="97">
        <f t="shared" si="510"/>
        <v>-17825.490000000005</v>
      </c>
      <c r="BZ126" s="97">
        <f t="shared" si="510"/>
        <v>37639.479999999952</v>
      </c>
      <c r="CA126" s="97">
        <f t="shared" si="510"/>
        <v>169.05000000001746</v>
      </c>
      <c r="CB126" s="201">
        <f t="shared" si="511"/>
        <v>-58022.91</v>
      </c>
      <c r="CC126" s="201">
        <f t="shared" si="511"/>
        <v>46189.86</v>
      </c>
      <c r="CD126" s="201">
        <f t="shared" si="511"/>
        <v>2551.1100000000006</v>
      </c>
      <c r="CE126" s="201">
        <f t="shared" si="511"/>
        <v>-80104.45</v>
      </c>
      <c r="CF126" s="201">
        <f t="shared" si="511"/>
        <v>27088.42</v>
      </c>
      <c r="CG126" s="201">
        <f t="shared" si="511"/>
        <v>5722.9599999999919</v>
      </c>
      <c r="CH126" s="201">
        <f t="shared" si="511"/>
        <v>-1494.5</v>
      </c>
      <c r="CI126" s="201">
        <f t="shared" si="511"/>
        <v>26474.12000000001</v>
      </c>
      <c r="CJ126" s="201">
        <f t="shared" si="511"/>
        <v>39242.94</v>
      </c>
      <c r="CK126" s="201">
        <f t="shared" si="511"/>
        <v>35882.150000000009</v>
      </c>
      <c r="CL126" s="201">
        <f t="shared" si="512"/>
        <v>-43243.02999999997</v>
      </c>
      <c r="CM126" s="262">
        <f t="shared" si="512"/>
        <v>69463.569999999978</v>
      </c>
      <c r="CN126" s="262">
        <f t="shared" si="512"/>
        <v>-29759.399999999994</v>
      </c>
      <c r="CO126" s="262">
        <f t="shared" si="512"/>
        <v>37067.490000000005</v>
      </c>
      <c r="CP126" s="262">
        <f t="shared" si="512"/>
        <v>53310.190000000017</v>
      </c>
      <c r="CQ126" s="296">
        <f t="shared" si="512"/>
        <v>35667.220000000016</v>
      </c>
      <c r="CR126" s="296">
        <f t="shared" si="512"/>
        <v>15594.160000000003</v>
      </c>
      <c r="CS126" s="296">
        <f t="shared" si="512"/>
        <v>-26189.319999999992</v>
      </c>
      <c r="CT126" s="296">
        <f t="shared" si="512"/>
        <v>-40077.340000000004</v>
      </c>
      <c r="CU126" s="296">
        <f t="shared" si="512"/>
        <v>4979.7699999999895</v>
      </c>
      <c r="CV126" s="296">
        <f t="shared" si="513"/>
        <v>68662.42</v>
      </c>
      <c r="CW126" s="296">
        <f t="shared" si="513"/>
        <v>-53492.25</v>
      </c>
      <c r="CX126" s="296">
        <f t="shared" si="513"/>
        <v>113393.82</v>
      </c>
      <c r="CY126" s="296">
        <f t="shared" si="513"/>
        <v>-30790.320000000007</v>
      </c>
      <c r="CZ126" s="296">
        <f t="shared" si="513"/>
        <v>56285</v>
      </c>
      <c r="DA126" s="296">
        <f t="shared" si="513"/>
        <v>-65814.760000000009</v>
      </c>
      <c r="DB126" s="296">
        <f t="shared" si="513"/>
        <v>21857.02999999997</v>
      </c>
      <c r="DC126" s="296">
        <f t="shared" si="513"/>
        <v>20982.759999999995</v>
      </c>
      <c r="DD126" s="296">
        <f t="shared" si="513"/>
        <v>-20693.410000000003</v>
      </c>
      <c r="DE126" s="296">
        <f t="shared" si="513"/>
        <v>94303.48000000001</v>
      </c>
      <c r="DF126" s="296">
        <f t="shared" si="514"/>
        <v>122858.67000000001</v>
      </c>
      <c r="DG126" s="296">
        <f t="shared" si="514"/>
        <v>3586.0800000000017</v>
      </c>
      <c r="DH126" s="296">
        <f t="shared" si="514"/>
        <v>8359.2000000000116</v>
      </c>
      <c r="DI126" s="296">
        <f t="shared" si="514"/>
        <v>9534.3399999999965</v>
      </c>
      <c r="DJ126" s="296">
        <f t="shared" si="514"/>
        <v>-25242.540000000037</v>
      </c>
      <c r="DK126" s="296">
        <f t="shared" si="514"/>
        <v>-62195.339999999967</v>
      </c>
      <c r="DL126" s="296">
        <f t="shared" si="514"/>
        <v>-9715.1399999999849</v>
      </c>
      <c r="DM126" s="296">
        <f t="shared" si="514"/>
        <v>69744.28</v>
      </c>
      <c r="DN126" s="296">
        <f t="shared" si="514"/>
        <v>-84253.479999999981</v>
      </c>
      <c r="DO126" s="296">
        <f t="shared" si="514"/>
        <v>52728.769999999975</v>
      </c>
      <c r="DP126" s="296">
        <f t="shared" si="514"/>
        <v>67777.140000000014</v>
      </c>
      <c r="DQ126" s="296">
        <f t="shared" si="514"/>
        <v>-68463.430000000008</v>
      </c>
      <c r="DR126" s="296">
        <f t="shared" si="514"/>
        <v>-34844.989999999991</v>
      </c>
      <c r="DS126" s="296">
        <f t="shared" si="514"/>
        <v>71748.23000000001</v>
      </c>
      <c r="DT126" s="296">
        <f t="shared" si="514"/>
        <v>-85797.62000000001</v>
      </c>
      <c r="DU126" s="296">
        <f t="shared" si="514"/>
        <v>68845.510000000009</v>
      </c>
      <c r="DV126" s="296">
        <f t="shared" si="514"/>
        <v>24730.570000000007</v>
      </c>
      <c r="DW126" s="296">
        <f t="shared" si="514"/>
        <v>32888.049999999988</v>
      </c>
      <c r="DX126" s="296">
        <f t="shared" si="514"/>
        <v>28134.819999999978</v>
      </c>
      <c r="DY126" s="296">
        <f t="shared" si="514"/>
        <v>-54486.010000000009</v>
      </c>
      <c r="DZ126" s="327"/>
      <c r="EA126" s="61">
        <f>'MONTHLY SUMMARIES'!F90</f>
        <v>76674.78</v>
      </c>
    </row>
    <row r="127" spans="1:135" s="34" customFormat="1" x14ac:dyDescent="0.25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3">
        <v>255106.2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</v>
      </c>
      <c r="W127" s="198">
        <v>103514.57</v>
      </c>
      <c r="X127" s="96">
        <v>85064.88</v>
      </c>
      <c r="Y127" s="198">
        <v>49705.14</v>
      </c>
      <c r="Z127" s="198">
        <v>99547.8</v>
      </c>
      <c r="AA127" s="198">
        <v>95188.01</v>
      </c>
      <c r="AB127" s="198">
        <v>55252.51</v>
      </c>
      <c r="AC127" s="198">
        <v>75039.33</v>
      </c>
      <c r="AD127" s="198">
        <v>73722.37</v>
      </c>
      <c r="AE127" s="198">
        <v>111925.06</v>
      </c>
      <c r="AF127" s="198">
        <v>92368.12</v>
      </c>
      <c r="AG127" s="198">
        <v>92193.79</v>
      </c>
      <c r="AH127" s="198">
        <v>86750.78</v>
      </c>
      <c r="AI127" s="198">
        <v>75112.3</v>
      </c>
      <c r="AJ127" s="177">
        <v>17010.18</v>
      </c>
      <c r="AK127" s="285">
        <v>97894.33</v>
      </c>
      <c r="AL127" s="285">
        <v>66094.12</v>
      </c>
      <c r="AM127" s="285">
        <v>126610.24000000001</v>
      </c>
      <c r="AN127" s="285">
        <v>0</v>
      </c>
      <c r="AO127" s="285">
        <v>74241.16</v>
      </c>
      <c r="AP127" s="285">
        <v>76445.789999999994</v>
      </c>
      <c r="AQ127" s="285">
        <v>84627.41</v>
      </c>
      <c r="AR127" s="285">
        <v>101123.94</v>
      </c>
      <c r="AS127" s="285">
        <v>104211.14</v>
      </c>
      <c r="AT127" s="285">
        <v>130033.77</v>
      </c>
      <c r="AU127" s="285">
        <v>95407.18</v>
      </c>
      <c r="AV127" s="285">
        <v>74671.820000000007</v>
      </c>
      <c r="AW127" s="368">
        <v>75825.95</v>
      </c>
      <c r="AX127" s="285">
        <v>98019.5</v>
      </c>
      <c r="AY127" s="285">
        <v>110339.48</v>
      </c>
      <c r="AZ127" s="285">
        <v>110339.48</v>
      </c>
      <c r="BA127" s="285">
        <v>131122.26</v>
      </c>
      <c r="BB127" s="285">
        <v>79275.61</v>
      </c>
      <c r="BC127" s="285">
        <v>116814.7</v>
      </c>
      <c r="BD127" s="285">
        <v>134690.01</v>
      </c>
      <c r="BE127" s="285">
        <v>184038.95</v>
      </c>
      <c r="BF127" s="285">
        <v>184038.95</v>
      </c>
      <c r="BG127" s="285">
        <v>108253.08</v>
      </c>
      <c r="BH127" s="410">
        <v>100108.17</v>
      </c>
      <c r="BI127" s="437">
        <v>139359.6</v>
      </c>
      <c r="BJ127" s="437">
        <v>111455.03</v>
      </c>
      <c r="BK127" s="437">
        <v>110082.42</v>
      </c>
      <c r="BL127" s="285">
        <v>162041</v>
      </c>
      <c r="BM127" s="285">
        <v>103255.41</v>
      </c>
      <c r="BN127" s="285">
        <v>127264.17</v>
      </c>
      <c r="BO127" s="285">
        <v>211945.12</v>
      </c>
      <c r="BP127" s="285">
        <v>161091.22</v>
      </c>
      <c r="BQ127" s="285">
        <v>103192.61</v>
      </c>
      <c r="BR127" s="285">
        <v>127440.12</v>
      </c>
      <c r="BS127" s="285">
        <v>116128.99</v>
      </c>
      <c r="BT127" s="285"/>
      <c r="BU127" s="94">
        <f t="shared" si="510"/>
        <v>-260763.13</v>
      </c>
      <c r="BV127" s="97">
        <f t="shared" si="510"/>
        <v>113622.07</v>
      </c>
      <c r="BW127" s="97">
        <f t="shared" si="510"/>
        <v>149064.6</v>
      </c>
      <c r="BX127" s="97">
        <f t="shared" si="510"/>
        <v>2895.9799999999959</v>
      </c>
      <c r="BY127" s="97">
        <f t="shared" si="510"/>
        <v>-3727.5400000000081</v>
      </c>
      <c r="BZ127" s="97">
        <f t="shared" si="510"/>
        <v>-3344.1900000000023</v>
      </c>
      <c r="CA127" s="97">
        <f t="shared" si="510"/>
        <v>1534.8500000000058</v>
      </c>
      <c r="CB127" s="201">
        <f t="shared" si="511"/>
        <v>546.18000000000757</v>
      </c>
      <c r="CC127" s="201">
        <f t="shared" si="511"/>
        <v>16815.840000000011</v>
      </c>
      <c r="CD127" s="201">
        <f t="shared" si="511"/>
        <v>-11884.429999999993</v>
      </c>
      <c r="CE127" s="201">
        <f t="shared" si="511"/>
        <v>20252.57</v>
      </c>
      <c r="CF127" s="201">
        <f t="shared" si="511"/>
        <v>-88140.099999999991</v>
      </c>
      <c r="CG127" s="201">
        <f t="shared" si="511"/>
        <v>263829.96999999997</v>
      </c>
      <c r="CH127" s="201">
        <f t="shared" si="511"/>
        <v>-144480.68</v>
      </c>
      <c r="CI127" s="201">
        <f t="shared" si="511"/>
        <v>-180066.87</v>
      </c>
      <c r="CJ127" s="201">
        <f t="shared" si="511"/>
        <v>-31199.410000000003</v>
      </c>
      <c r="CK127" s="201">
        <f t="shared" si="511"/>
        <v>-9486.7799999999988</v>
      </c>
      <c r="CL127" s="201">
        <f t="shared" si="512"/>
        <v>-30484.510000000009</v>
      </c>
      <c r="CM127" s="262">
        <f t="shared" si="512"/>
        <v>-39807.990000000005</v>
      </c>
      <c r="CN127" s="262">
        <f t="shared" si="512"/>
        <v>-18431.460000000006</v>
      </c>
      <c r="CO127" s="262">
        <f t="shared" si="512"/>
        <v>-28402.270000000004</v>
      </c>
      <c r="CP127" s="262">
        <f t="shared" si="512"/>
        <v>-68054.700000000012</v>
      </c>
      <c r="CQ127" s="296">
        <f t="shared" si="512"/>
        <v>48189.19</v>
      </c>
      <c r="CR127" s="296">
        <f t="shared" si="512"/>
        <v>-33453.680000000008</v>
      </c>
      <c r="CS127" s="296">
        <f t="shared" si="512"/>
        <v>31422.23000000001</v>
      </c>
      <c r="CT127" s="296">
        <f t="shared" si="512"/>
        <v>-55252.51</v>
      </c>
      <c r="CU127" s="296">
        <f t="shared" si="512"/>
        <v>-798.16999999999825</v>
      </c>
      <c r="CV127" s="296">
        <f t="shared" si="513"/>
        <v>2723.4199999999983</v>
      </c>
      <c r="CW127" s="296">
        <f t="shared" si="513"/>
        <v>-27297.649999999994</v>
      </c>
      <c r="CX127" s="296">
        <f t="shared" si="513"/>
        <v>8755.820000000007</v>
      </c>
      <c r="CY127" s="296">
        <f t="shared" si="513"/>
        <v>12017.350000000006</v>
      </c>
      <c r="CZ127" s="296">
        <f t="shared" si="513"/>
        <v>43282.990000000005</v>
      </c>
      <c r="DA127" s="296">
        <f t="shared" si="513"/>
        <v>20294.87999999999</v>
      </c>
      <c r="DB127" s="296">
        <f t="shared" si="513"/>
        <v>57661.640000000007</v>
      </c>
      <c r="DC127" s="296">
        <f t="shared" si="513"/>
        <v>-22068.380000000005</v>
      </c>
      <c r="DD127" s="296">
        <f t="shared" si="513"/>
        <v>31925.380000000005</v>
      </c>
      <c r="DE127" s="296">
        <f t="shared" si="513"/>
        <v>-16270.760000000009</v>
      </c>
      <c r="DF127" s="296">
        <f t="shared" si="514"/>
        <v>110339.48</v>
      </c>
      <c r="DG127" s="296">
        <f t="shared" si="514"/>
        <v>56881.100000000006</v>
      </c>
      <c r="DH127" s="296">
        <f t="shared" si="514"/>
        <v>2829.820000000007</v>
      </c>
      <c r="DI127" s="296">
        <f t="shared" si="514"/>
        <v>32187.289999999994</v>
      </c>
      <c r="DJ127" s="296">
        <f t="shared" si="514"/>
        <v>33566.070000000007</v>
      </c>
      <c r="DK127" s="296">
        <f t="shared" si="514"/>
        <v>79827.810000000012</v>
      </c>
      <c r="DL127" s="296">
        <f t="shared" si="514"/>
        <v>54005.180000000008</v>
      </c>
      <c r="DM127" s="296">
        <f t="shared" si="514"/>
        <v>12845.900000000009</v>
      </c>
      <c r="DN127" s="296">
        <f t="shared" si="514"/>
        <v>25436.349999999991</v>
      </c>
      <c r="DO127" s="296">
        <f t="shared" si="514"/>
        <v>63533.650000000009</v>
      </c>
      <c r="DP127" s="296">
        <f t="shared" si="514"/>
        <v>13435.529999999999</v>
      </c>
      <c r="DQ127" s="296">
        <f t="shared" si="514"/>
        <v>-257.05999999999767</v>
      </c>
      <c r="DR127" s="296">
        <f t="shared" si="514"/>
        <v>51701.520000000004</v>
      </c>
      <c r="DS127" s="296">
        <f t="shared" si="514"/>
        <v>-27866.850000000006</v>
      </c>
      <c r="DT127" s="296">
        <f t="shared" si="514"/>
        <v>47988.56</v>
      </c>
      <c r="DU127" s="296">
        <f t="shared" si="514"/>
        <v>95130.42</v>
      </c>
      <c r="DV127" s="296">
        <f t="shared" si="514"/>
        <v>26401.209999999992</v>
      </c>
      <c r="DW127" s="296">
        <f t="shared" si="514"/>
        <v>-80846.340000000011</v>
      </c>
      <c r="DX127" s="296">
        <f t="shared" si="514"/>
        <v>-56598.830000000016</v>
      </c>
      <c r="DY127" s="296">
        <f t="shared" si="514"/>
        <v>7875.9100000000035</v>
      </c>
      <c r="DZ127" s="327"/>
      <c r="EA127" s="61">
        <f>'MONTHLY SUMMARIES'!F91</f>
        <v>116128.99</v>
      </c>
    </row>
    <row r="128" spans="1:135" s="127" customFormat="1" x14ac:dyDescent="0.25">
      <c r="A128" s="144"/>
      <c r="B128" s="35" t="s">
        <v>148</v>
      </c>
      <c r="C128" s="128">
        <f>SUM(C123:C127)</f>
        <v>1064523.05</v>
      </c>
      <c r="D128" s="129">
        <f t="shared" ref="D128:BU146" si="515">SUM(D123:D127)</f>
        <v>974883.13000000012</v>
      </c>
      <c r="E128" s="129">
        <f t="shared" si="515"/>
        <v>1109179.7400000002</v>
      </c>
      <c r="F128" s="129">
        <f t="shared" si="515"/>
        <v>855842.93</v>
      </c>
      <c r="G128" s="129">
        <f t="shared" si="515"/>
        <v>1467488.58</v>
      </c>
      <c r="H128" s="129">
        <f t="shared" si="515"/>
        <v>1875446.64</v>
      </c>
      <c r="I128" s="129">
        <f t="shared" si="515"/>
        <v>1650756.3800000001</v>
      </c>
      <c r="J128" s="129">
        <f t="shared" si="515"/>
        <v>1319849.53</v>
      </c>
      <c r="K128" s="129">
        <f t="shared" si="515"/>
        <v>634308.63</v>
      </c>
      <c r="L128" s="131">
        <f t="shared" si="515"/>
        <v>1097675.6000000001</v>
      </c>
      <c r="M128" s="129">
        <f t="shared" si="515"/>
        <v>1228096.3500000001</v>
      </c>
      <c r="N128" s="129">
        <f t="shared" si="515"/>
        <v>986014.9800000001</v>
      </c>
      <c r="O128" s="129">
        <f t="shared" si="515"/>
        <v>732735.52</v>
      </c>
      <c r="P128" s="129">
        <f t="shared" si="515"/>
        <v>1066540.73</v>
      </c>
      <c r="Q128" s="129">
        <f t="shared" si="515"/>
        <v>1049859.5</v>
      </c>
      <c r="R128" s="129">
        <f t="shared" si="515"/>
        <v>1009048.0900000002</v>
      </c>
      <c r="S128" s="129">
        <f t="shared" si="515"/>
        <v>1469562.6099999999</v>
      </c>
      <c r="T128" s="129">
        <f t="shared" si="515"/>
        <v>2350245.69</v>
      </c>
      <c r="U128" s="164">
        <f t="shared" si="515"/>
        <v>1930102.18</v>
      </c>
      <c r="V128" s="164">
        <f t="shared" si="515"/>
        <v>1281219.6299999999</v>
      </c>
      <c r="W128" s="164">
        <f t="shared" si="515"/>
        <v>980363.18000000017</v>
      </c>
      <c r="X128" s="131">
        <f t="shared" si="515"/>
        <v>1216757.1000000001</v>
      </c>
      <c r="Y128" s="164">
        <f t="shared" si="515"/>
        <v>1149317.71</v>
      </c>
      <c r="Z128" s="232">
        <v>1317380.96</v>
      </c>
      <c r="AA128" s="232">
        <v>1307149.44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321626.92</v>
      </c>
      <c r="AO128" s="286">
        <v>1047316.94</v>
      </c>
      <c r="AP128" s="286">
        <v>1530620.14</v>
      </c>
      <c r="AQ128" s="286">
        <v>1313840.05</v>
      </c>
      <c r="AR128" s="286">
        <v>2759457.67</v>
      </c>
      <c r="AS128" s="286">
        <v>2068528.0699999998</v>
      </c>
      <c r="AT128" s="286">
        <v>1298193.26</v>
      </c>
      <c r="AU128" s="286">
        <v>793562.48</v>
      </c>
      <c r="AV128" s="286">
        <v>1434658.1500000001</v>
      </c>
      <c r="AW128" s="358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1095880.93</v>
      </c>
      <c r="BB128" s="286">
        <v>1526258.82</v>
      </c>
      <c r="BC128" s="286">
        <v>1517596.8399999999</v>
      </c>
      <c r="BD128" s="286">
        <v>2588719.1500000004</v>
      </c>
      <c r="BE128" s="286">
        <v>1433995.31</v>
      </c>
      <c r="BF128" s="286">
        <v>1433995.31</v>
      </c>
      <c r="BG128" s="286">
        <v>1154396.83</v>
      </c>
      <c r="BH128" s="411">
        <v>1109311.0599999998</v>
      </c>
      <c r="BI128" s="438">
        <v>1624536.37</v>
      </c>
      <c r="BJ128" s="438">
        <v>1583683.87</v>
      </c>
      <c r="BK128" s="438">
        <v>964911.97</v>
      </c>
      <c r="BL128" s="286">
        <v>1304679.1700000002</v>
      </c>
      <c r="BM128" s="286">
        <v>1410708.96</v>
      </c>
      <c r="BN128" s="286">
        <v>1180117.0899999999</v>
      </c>
      <c r="BO128" s="286">
        <v>2042747.0899999999</v>
      </c>
      <c r="BP128" s="286">
        <v>2674457.48</v>
      </c>
      <c r="BQ128" s="286">
        <v>1789216.8</v>
      </c>
      <c r="BR128" s="286">
        <v>1494457.46</v>
      </c>
      <c r="BS128" s="286">
        <v>812291.41999999993</v>
      </c>
      <c r="BT128" s="286"/>
      <c r="BU128" s="128">
        <f t="shared" si="515"/>
        <v>-331787.53000000003</v>
      </c>
      <c r="BV128" s="132">
        <f t="shared" ref="BV128:BX128" si="516">SUM(BV123:BV127)</f>
        <v>91657.599999999948</v>
      </c>
      <c r="BW128" s="132">
        <f t="shared" si="516"/>
        <v>-59320.240000000049</v>
      </c>
      <c r="BX128" s="132">
        <f t="shared" si="516"/>
        <v>153205.15999999997</v>
      </c>
      <c r="BY128" s="132">
        <f t="shared" ref="BY128:BZ128" si="517">SUM(BY123:BY127)</f>
        <v>2074.0299999997587</v>
      </c>
      <c r="BZ128" s="132">
        <f t="shared" si="517"/>
        <v>474799.05</v>
      </c>
      <c r="CA128" s="132">
        <f t="shared" ref="CA128" si="518">SUM(CA123:CA127)</f>
        <v>279345.79999999981</v>
      </c>
      <c r="CB128" s="202">
        <f t="shared" ref="CB128:CH128" si="519">IF(CB127="N/A","N/A",SUM(CB123:CB127))</f>
        <v>-38629.900000000009</v>
      </c>
      <c r="CC128" s="202">
        <f t="shared" si="519"/>
        <v>346054.5500000001</v>
      </c>
      <c r="CD128" s="202">
        <f t="shared" si="519"/>
        <v>119081.49999999994</v>
      </c>
      <c r="CE128" s="202">
        <f t="shared" si="519"/>
        <v>-78778.640000000014</v>
      </c>
      <c r="CF128" s="202">
        <f t="shared" si="519"/>
        <v>331365.97999999992</v>
      </c>
      <c r="CG128" s="202">
        <f t="shared" si="519"/>
        <v>574413.91999999993</v>
      </c>
      <c r="CH128" s="202">
        <f t="shared" si="519"/>
        <v>37669.249999999884</v>
      </c>
      <c r="CI128" s="202">
        <f t="shared" ref="CI128:CJ128" si="520">IF(CI127="N/A","N/A",SUM(CI123:CI127))</f>
        <v>-24457.039999999979</v>
      </c>
      <c r="CJ128" s="202">
        <f t="shared" si="520"/>
        <v>247294.75999999998</v>
      </c>
      <c r="CK128" s="202">
        <f t="shared" ref="CK128:CL128" si="521">IF(CK127="N/A","N/A",SUM(CK123:CK127))</f>
        <v>339267.5700000003</v>
      </c>
      <c r="CL128" s="202">
        <f t="shared" si="521"/>
        <v>-221489.92000000016</v>
      </c>
      <c r="CM128" s="263">
        <f t="shared" ref="CM128:CN128" si="522">IF(CM127="N/A","N/A",SUM(CM123:CM127))</f>
        <v>384830.9800000001</v>
      </c>
      <c r="CN128" s="263">
        <f t="shared" si="522"/>
        <v>-164226.72999999998</v>
      </c>
      <c r="CO128" s="263">
        <f t="shared" ref="CO128:CP128" si="523">IF(CO127="N/A","N/A",SUM(CO123:CO127))</f>
        <v>105603.79999999992</v>
      </c>
      <c r="CP128" s="263">
        <f t="shared" si="523"/>
        <v>50281.899999999965</v>
      </c>
      <c r="CQ128" s="297">
        <f t="shared" ref="CQ128" si="524">IF(CQ127="N/A","N/A",SUM(CQ123:CQ127))</f>
        <v>111514.79000000015</v>
      </c>
      <c r="CR128" s="297">
        <f t="shared" ref="CR128:CW128" si="525">IF(CR127="N/A","N/A",SUM(CR123:CR127))</f>
        <v>-36469.819999999927</v>
      </c>
      <c r="CS128" s="297">
        <f t="shared" si="525"/>
        <v>-271822.06999999983</v>
      </c>
      <c r="CT128" s="297">
        <f t="shared" si="525"/>
        <v>-782583.05999999994</v>
      </c>
      <c r="CU128" s="297">
        <f t="shared" si="525"/>
        <v>21914.47999999993</v>
      </c>
      <c r="CV128" s="297">
        <f t="shared" si="525"/>
        <v>274277.28999999998</v>
      </c>
      <c r="CW128" s="297">
        <f t="shared" si="525"/>
        <v>-494990.13</v>
      </c>
      <c r="CX128" s="297">
        <f t="shared" ref="CX128" si="526">IF(CX127="N/A","N/A",SUM(CX123:CX127))</f>
        <v>630701.90000000014</v>
      </c>
      <c r="CY128" s="297">
        <f t="shared" ref="CY128" si="527">IF(CY127="N/A","N/A",SUM(CY123:CY127))</f>
        <v>-246405.09000000008</v>
      </c>
      <c r="CZ128" s="297">
        <f t="shared" ref="CZ128" si="528">IF(CZ127="N/A","N/A",SUM(CZ123:CZ127))</f>
        <v>181200.36</v>
      </c>
      <c r="DA128" s="297">
        <f t="shared" ref="DA128" si="529">IF(DA127="N/A","N/A",SUM(DA123:DA127))</f>
        <v>-292404.5</v>
      </c>
      <c r="DB128" s="297">
        <f t="shared" ref="DB128" si="530">IF(DB127="N/A","N/A",SUM(DB123:DB127))</f>
        <v>167619.15</v>
      </c>
      <c r="DC128" s="297">
        <f t="shared" ref="DC128" si="531">IF(DC127="N/A","N/A",SUM(DC123:DC127))</f>
        <v>91405.739999999903</v>
      </c>
      <c r="DD128" s="297">
        <f t="shared" ref="DD128" si="532">IF(DD127="N/A","N/A",SUM(DD123:DD127))</f>
        <v>-226487.57000000009</v>
      </c>
      <c r="DE128" s="297">
        <f t="shared" ref="DE128" si="533">IF(DE127="N/A","N/A",SUM(DE123:DE127))</f>
        <v>417324.33999999997</v>
      </c>
      <c r="DF128" s="297">
        <f t="shared" ref="DF128" si="534">IF(DF127="N/A","N/A",SUM(DF123:DF127))</f>
        <v>1131024.79</v>
      </c>
      <c r="DG128" s="297">
        <f t="shared" ref="DG128" si="535">IF(DG127="N/A","N/A",SUM(DG123:DG127))</f>
        <v>48563.990000000013</v>
      </c>
      <c r="DH128" s="297">
        <f t="shared" ref="DH128" si="536">IF(DH127="N/A","N/A",SUM(DH123:DH127))</f>
        <v>-4361.3199999999924</v>
      </c>
      <c r="DI128" s="297">
        <f t="shared" ref="DI128" si="537">IF(DI127="N/A","N/A",SUM(DI123:DI127))</f>
        <v>203756.78999999975</v>
      </c>
      <c r="DJ128" s="297">
        <f t="shared" ref="DJ128" si="538">IF(DJ127="N/A","N/A",SUM(DJ123:DJ127))</f>
        <v>-170738.52000000005</v>
      </c>
      <c r="DK128" s="297">
        <f t="shared" ref="DK128:DL128" si="539">IF(DK127="N/A","N/A",SUM(DK123:DK127))</f>
        <v>-634532.75999999989</v>
      </c>
      <c r="DL128" s="297">
        <f t="shared" si="539"/>
        <v>135802.05000000005</v>
      </c>
      <c r="DM128" s="297">
        <f t="shared" ref="DM128:DN128" si="540">IF(DM127="N/A","N/A",SUM(DM123:DM127))</f>
        <v>360834.35000000009</v>
      </c>
      <c r="DN128" s="297">
        <f t="shared" si="540"/>
        <v>-325347.09000000008</v>
      </c>
      <c r="DO128" s="297">
        <f t="shared" ref="DO128:DP128" si="541">IF(DO127="N/A","N/A",SUM(DO123:DO127))</f>
        <v>272298.13000000006</v>
      </c>
      <c r="DP128" s="297">
        <f t="shared" si="541"/>
        <v>529260.30000000005</v>
      </c>
      <c r="DQ128" s="297">
        <f t="shared" ref="DQ128" si="542">IF(DQ127="N/A","N/A",SUM(DQ123:DQ127))</f>
        <v>-487739.74000000005</v>
      </c>
      <c r="DR128" s="297">
        <f t="shared" ref="DR128:DS128" si="543">IF(DR127="N/A","N/A",SUM(DR123:DR127))</f>
        <v>-147972.53999999992</v>
      </c>
      <c r="DS128" s="297">
        <f t="shared" si="543"/>
        <v>314828.03000000014</v>
      </c>
      <c r="DT128" s="297">
        <f t="shared" ref="DT128" si="544">IF(DT127="N/A","N/A",SUM(DT123:DT127))</f>
        <v>-346141.73000000004</v>
      </c>
      <c r="DU128" s="297">
        <f t="shared" ref="DU128:DV128" si="545">IF(DU127="N/A","N/A",SUM(DU123:DU127))</f>
        <v>525150.25000000023</v>
      </c>
      <c r="DV128" s="297">
        <f t="shared" si="545"/>
        <v>85738.329999999856</v>
      </c>
      <c r="DW128" s="297">
        <f t="shared" ref="DW128" si="546">IF(DW127="N/A","N/A",SUM(DW123:DW127))</f>
        <v>355221.49</v>
      </c>
      <c r="DX128" s="297">
        <f t="shared" ref="DX128:DY128" si="547">IF(DX127="N/A","N/A",SUM(DX123:DX127))</f>
        <v>60462.149999999936</v>
      </c>
      <c r="DY128" s="297">
        <f t="shared" si="547"/>
        <v>-342105.41000000003</v>
      </c>
      <c r="DZ128" s="328"/>
      <c r="EA128" s="174">
        <f t="shared" ref="EA128:EA146" si="548">SUM(EA123:EA127)</f>
        <v>812291.41999999993</v>
      </c>
      <c r="EB128" s="34"/>
      <c r="EC128" s="34"/>
      <c r="ED128" s="34"/>
      <c r="EE128" s="34"/>
    </row>
    <row r="129" spans="1:131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327"/>
      <c r="EA129" s="46"/>
    </row>
    <row r="130" spans="1:131" s="34" customFormat="1" x14ac:dyDescent="0.25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90">
        <v>3357482.83</v>
      </c>
      <c r="V130" s="190">
        <v>2137559</v>
      </c>
      <c r="W130" s="190">
        <v>3357482.83</v>
      </c>
      <c r="X130" s="96">
        <v>2167289.9700000002</v>
      </c>
      <c r="Y130" s="190">
        <v>2108307</v>
      </c>
      <c r="Z130" s="190">
        <v>2453996</v>
      </c>
      <c r="AA130" s="190">
        <v>2341305.87</v>
      </c>
      <c r="AB130" s="190">
        <v>2083288.62</v>
      </c>
      <c r="AC130" s="190">
        <v>1947887</v>
      </c>
      <c r="AD130" s="190">
        <v>2301316.1</v>
      </c>
      <c r="AE130" s="190">
        <v>3317716</v>
      </c>
      <c r="AF130" s="190">
        <v>4018409.59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7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2">
        <v>2282364</v>
      </c>
      <c r="BI130" s="439">
        <v>3117071</v>
      </c>
      <c r="BJ130" s="439">
        <v>3104041</v>
      </c>
      <c r="BK130" s="439">
        <v>1931480</v>
      </c>
      <c r="BL130" s="287">
        <v>2511529</v>
      </c>
      <c r="BM130" s="287">
        <v>2733183</v>
      </c>
      <c r="BN130" s="287">
        <v>2427925</v>
      </c>
      <c r="BO130" s="287">
        <v>4346849</v>
      </c>
      <c r="BP130" s="287">
        <v>5791533</v>
      </c>
      <c r="BQ130" s="287">
        <v>3905119</v>
      </c>
      <c r="BR130" s="287">
        <v>3091550</v>
      </c>
      <c r="BS130" s="287">
        <v>1775611</v>
      </c>
      <c r="BT130" s="287"/>
      <c r="BU130" s="94">
        <f t="shared" ref="BU130:DY130" si="549">O130-C130</f>
        <v>194447.79000000004</v>
      </c>
      <c r="BV130" s="97">
        <f t="shared" si="549"/>
        <v>288638.48</v>
      </c>
      <c r="BW130" s="97">
        <f t="shared" si="549"/>
        <v>59340.590000000084</v>
      </c>
      <c r="BX130" s="97">
        <f t="shared" si="549"/>
        <v>583345.87000000011</v>
      </c>
      <c r="BY130" s="97">
        <f t="shared" si="549"/>
        <v>404469.94999999972</v>
      </c>
      <c r="BZ130" s="97">
        <f t="shared" si="549"/>
        <v>1427406.5899999999</v>
      </c>
      <c r="CA130" s="97">
        <f t="shared" si="549"/>
        <v>563616.70000000019</v>
      </c>
      <c r="CB130" s="97">
        <f t="shared" si="549"/>
        <v>35492.379999999888</v>
      </c>
      <c r="CC130" s="97">
        <f t="shared" si="549"/>
        <v>2248277.4300000002</v>
      </c>
      <c r="CD130" s="97">
        <f t="shared" si="549"/>
        <v>222668.0700000003</v>
      </c>
      <c r="CE130" s="97">
        <f t="shared" si="549"/>
        <v>-156613.83999999985</v>
      </c>
      <c r="CF130" s="97">
        <f t="shared" si="549"/>
        <v>675778.53</v>
      </c>
      <c r="CG130" s="97">
        <f t="shared" si="549"/>
        <v>466910.26</v>
      </c>
      <c r="CH130" s="97">
        <f t="shared" si="549"/>
        <v>267854.8600000001</v>
      </c>
      <c r="CI130" s="97">
        <f t="shared" si="549"/>
        <v>264868.93999999994</v>
      </c>
      <c r="CJ130" s="97">
        <f t="shared" si="549"/>
        <v>318334.10000000009</v>
      </c>
      <c r="CK130" s="97">
        <f t="shared" si="549"/>
        <v>438711.43000000017</v>
      </c>
      <c r="CL130" s="97">
        <f t="shared" si="549"/>
        <v>-598234.62999999989</v>
      </c>
      <c r="CM130" s="264">
        <f t="shared" si="549"/>
        <v>863499.16999999993</v>
      </c>
      <c r="CN130" s="264">
        <f t="shared" si="549"/>
        <v>187497</v>
      </c>
      <c r="CO130" s="264">
        <f t="shared" si="549"/>
        <v>-1421079.83</v>
      </c>
      <c r="CP130" s="264">
        <f t="shared" si="549"/>
        <v>300201.0299999998</v>
      </c>
      <c r="CQ130" s="294">
        <f t="shared" si="549"/>
        <v>348995</v>
      </c>
      <c r="CR130" s="294">
        <f t="shared" si="549"/>
        <v>98276</v>
      </c>
      <c r="CS130" s="294">
        <f t="shared" si="549"/>
        <v>-316884.87000000011</v>
      </c>
      <c r="CT130" s="294">
        <f t="shared" si="549"/>
        <v>24783.379999999888</v>
      </c>
      <c r="CU130" s="294">
        <f t="shared" si="549"/>
        <v>-35565</v>
      </c>
      <c r="CV130" s="294">
        <f t="shared" si="549"/>
        <v>390907.89999999991</v>
      </c>
      <c r="CW130" s="294">
        <f t="shared" si="549"/>
        <v>-731927</v>
      </c>
      <c r="CX130" s="294">
        <f t="shared" si="549"/>
        <v>1113082.4100000001</v>
      </c>
      <c r="CY130" s="294">
        <f t="shared" si="549"/>
        <v>-414388</v>
      </c>
      <c r="CZ130" s="294">
        <f t="shared" si="549"/>
        <v>-343106</v>
      </c>
      <c r="DA130" s="294">
        <f t="shared" si="549"/>
        <v>-1341780</v>
      </c>
      <c r="DB130" s="294">
        <f t="shared" si="549"/>
        <v>-1793891</v>
      </c>
      <c r="DC130" s="294">
        <f t="shared" si="549"/>
        <v>-1773491</v>
      </c>
      <c r="DD130" s="294">
        <f t="shared" si="549"/>
        <v>-1524641</v>
      </c>
      <c r="DE130" s="294">
        <f t="shared" si="549"/>
        <v>876980</v>
      </c>
      <c r="DF130" s="294">
        <f t="shared" si="549"/>
        <v>186534</v>
      </c>
      <c r="DG130" s="294">
        <f t="shared" si="549"/>
        <v>235905</v>
      </c>
      <c r="DH130" s="294">
        <f t="shared" si="549"/>
        <v>133553</v>
      </c>
      <c r="DI130" s="294">
        <f t="shared" si="549"/>
        <v>513695</v>
      </c>
      <c r="DJ130" s="294">
        <f t="shared" si="549"/>
        <v>2557</v>
      </c>
      <c r="DK130" s="294">
        <f t="shared" si="549"/>
        <v>-1183288</v>
      </c>
      <c r="DL130" s="294">
        <f t="shared" si="549"/>
        <v>641356</v>
      </c>
      <c r="DM130" s="294">
        <f t="shared" si="549"/>
        <v>1601759</v>
      </c>
      <c r="DN130" s="294">
        <f t="shared" si="549"/>
        <v>1608764</v>
      </c>
      <c r="DO130" s="294">
        <f t="shared" si="549"/>
        <v>2433260</v>
      </c>
      <c r="DP130" s="294">
        <f t="shared" si="549"/>
        <v>2076410</v>
      </c>
      <c r="DQ130" s="294">
        <f t="shared" si="549"/>
        <v>-969921</v>
      </c>
      <c r="DR130" s="294">
        <f t="shared" si="549"/>
        <v>216923</v>
      </c>
      <c r="DS130" s="294">
        <f t="shared" si="549"/>
        <v>584956</v>
      </c>
      <c r="DT130" s="294">
        <f t="shared" si="549"/>
        <v>-397852</v>
      </c>
      <c r="DU130" s="294">
        <f t="shared" si="549"/>
        <v>1247365</v>
      </c>
      <c r="DV130" s="294">
        <f t="shared" si="549"/>
        <v>657484</v>
      </c>
      <c r="DW130" s="294">
        <f t="shared" si="549"/>
        <v>1281813</v>
      </c>
      <c r="DX130" s="294">
        <f t="shared" si="549"/>
        <v>468244</v>
      </c>
      <c r="DY130" s="294">
        <f t="shared" si="549"/>
        <v>-420771</v>
      </c>
      <c r="DZ130" s="327"/>
      <c r="EA130" s="61">
        <f>'MONTHLY SUMMARIES'!F94</f>
        <v>1775611</v>
      </c>
    </row>
    <row r="131" spans="1:131" s="34" customFormat="1" x14ac:dyDescent="0.2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</v>
      </c>
      <c r="AA131" s="236">
        <v>291944.42</v>
      </c>
      <c r="AB131" s="236">
        <v>259022.61</v>
      </c>
      <c r="AC131" s="236">
        <v>233709.75</v>
      </c>
      <c r="AD131" s="236">
        <v>273950.17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7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2">
        <v>370870</v>
      </c>
      <c r="BI131" s="439">
        <v>523007</v>
      </c>
      <c r="BJ131" s="439">
        <v>548055</v>
      </c>
      <c r="BK131" s="439">
        <v>316741</v>
      </c>
      <c r="BL131" s="287">
        <v>403038</v>
      </c>
      <c r="BM131" s="287">
        <v>403038</v>
      </c>
      <c r="BN131" s="287">
        <v>337704</v>
      </c>
      <c r="BO131" s="287">
        <v>725574</v>
      </c>
      <c r="BP131" s="287">
        <v>948898</v>
      </c>
      <c r="BQ131" s="287">
        <v>654331</v>
      </c>
      <c r="BR131" s="287">
        <v>589707</v>
      </c>
      <c r="BS131" s="287">
        <v>297375</v>
      </c>
      <c r="BT131" s="287"/>
      <c r="BU131" s="94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327"/>
      <c r="EA131" s="61">
        <f>GETPIVOTDATA("VALUE",'CSS ESCO pvt'!$I$3,"DATE_FILE",$EA$8,"COMPANY",$EA$6,"TRIM_CAT","Residential-GRID","TRIM_LINE",$A129)</f>
        <v>297375</v>
      </c>
    </row>
    <row r="132" spans="1:131" s="34" customFormat="1" x14ac:dyDescent="0.2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1849929.93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2915785.88</v>
      </c>
      <c r="AF132" s="236">
        <v>3495666.84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7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2">
        <v>1911494</v>
      </c>
      <c r="BI132" s="439">
        <v>2594064</v>
      </c>
      <c r="BJ132" s="439">
        <v>2555986</v>
      </c>
      <c r="BK132" s="439">
        <v>1614739</v>
      </c>
      <c r="BL132" s="287">
        <v>2108491</v>
      </c>
      <c r="BM132" s="287">
        <v>2330145</v>
      </c>
      <c r="BN132" s="287">
        <v>2090221</v>
      </c>
      <c r="BO132" s="287">
        <v>3621275</v>
      </c>
      <c r="BP132" s="287">
        <v>4842635</v>
      </c>
      <c r="BQ132" s="287">
        <v>3250788</v>
      </c>
      <c r="BR132" s="287">
        <v>2501843</v>
      </c>
      <c r="BS132" s="287">
        <v>1478236</v>
      </c>
      <c r="BT132" s="287"/>
      <c r="BU132" s="94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327"/>
      <c r="EA132" s="75">
        <f>EA130-EA131</f>
        <v>1478236</v>
      </c>
    </row>
    <row r="133" spans="1:131" s="34" customFormat="1" x14ac:dyDescent="0.25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90">
        <v>17416.28</v>
      </c>
      <c r="V133" s="190">
        <v>12633</v>
      </c>
      <c r="W133" s="190">
        <v>17416.28</v>
      </c>
      <c r="X133" s="96">
        <v>20280.38</v>
      </c>
      <c r="Y133" s="190">
        <v>23218</v>
      </c>
      <c r="Z133" s="190">
        <v>37026</v>
      </c>
      <c r="AA133" s="190">
        <v>29759.88</v>
      </c>
      <c r="AB133" s="190">
        <v>23647.64</v>
      </c>
      <c r="AC133" s="190">
        <v>23011</v>
      </c>
      <c r="AD133" s="190">
        <v>21075.51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7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2">
        <v>24023</v>
      </c>
      <c r="BI133" s="439">
        <v>29960</v>
      </c>
      <c r="BJ133" s="439">
        <v>33984</v>
      </c>
      <c r="BK133" s="439">
        <v>23859</v>
      </c>
      <c r="BL133" s="287">
        <v>25467</v>
      </c>
      <c r="BM133" s="287">
        <v>22099</v>
      </c>
      <c r="BN133" s="287">
        <v>17585</v>
      </c>
      <c r="BO133" s="287">
        <v>23359</v>
      </c>
      <c r="BP133" s="287">
        <v>21949</v>
      </c>
      <c r="BQ133" s="287">
        <v>20306</v>
      </c>
      <c r="BR133" s="287">
        <v>23265</v>
      </c>
      <c r="BS133" s="287">
        <v>18900</v>
      </c>
      <c r="BT133" s="287"/>
      <c r="BU133" s="94">
        <f t="shared" ref="BU133:DY133" si="550">O133-C133</f>
        <v>3119.16</v>
      </c>
      <c r="BV133" s="97">
        <f t="shared" si="550"/>
        <v>199.41000000000167</v>
      </c>
      <c r="BW133" s="97">
        <f t="shared" si="550"/>
        <v>1524.0999999999985</v>
      </c>
      <c r="BX133" s="97">
        <f t="shared" si="550"/>
        <v>2375.6000000000004</v>
      </c>
      <c r="BY133" s="97">
        <f t="shared" si="550"/>
        <v>1482.9499999999989</v>
      </c>
      <c r="BZ133" s="97">
        <f t="shared" si="550"/>
        <v>3949.5399999999991</v>
      </c>
      <c r="CA133" s="97">
        <f t="shared" si="550"/>
        <v>2086.2699999999986</v>
      </c>
      <c r="CB133" s="97">
        <f t="shared" si="550"/>
        <v>-1376.0400000000009</v>
      </c>
      <c r="CC133" s="97">
        <f t="shared" si="550"/>
        <v>6210.1899999999987</v>
      </c>
      <c r="CD133" s="97">
        <f t="shared" si="550"/>
        <v>2387.6700000000019</v>
      </c>
      <c r="CE133" s="97">
        <f t="shared" si="550"/>
        <v>3705.9700000000012</v>
      </c>
      <c r="CF133" s="97">
        <f t="shared" si="550"/>
        <v>18013</v>
      </c>
      <c r="CG133" s="97">
        <f t="shared" si="550"/>
        <v>9853.9200000000019</v>
      </c>
      <c r="CH133" s="97">
        <f t="shared" si="550"/>
        <v>7262.3299999999981</v>
      </c>
      <c r="CI133" s="97">
        <f t="shared" si="550"/>
        <v>8436.7000000000007</v>
      </c>
      <c r="CJ133" s="97">
        <f t="shared" si="550"/>
        <v>7580.3099999999977</v>
      </c>
      <c r="CK133" s="97">
        <f t="shared" si="550"/>
        <v>4867.1100000000006</v>
      </c>
      <c r="CL133" s="97">
        <f t="shared" si="550"/>
        <v>1104.2400000000016</v>
      </c>
      <c r="CM133" s="264">
        <f t="shared" si="550"/>
        <v>2937.7200000000012</v>
      </c>
      <c r="CN133" s="264">
        <f t="shared" si="550"/>
        <v>6067</v>
      </c>
      <c r="CO133" s="264">
        <f t="shared" si="550"/>
        <v>2962.7200000000012</v>
      </c>
      <c r="CP133" s="264">
        <f t="shared" si="550"/>
        <v>-2504.380000000001</v>
      </c>
      <c r="CQ133" s="294">
        <f t="shared" si="550"/>
        <v>-2140</v>
      </c>
      <c r="CR133" s="294">
        <f t="shared" si="550"/>
        <v>-12225</v>
      </c>
      <c r="CS133" s="294">
        <f t="shared" si="550"/>
        <v>-5479.880000000001</v>
      </c>
      <c r="CT133" s="294">
        <f t="shared" si="550"/>
        <v>-4743.6399999999994</v>
      </c>
      <c r="CU133" s="294">
        <f t="shared" si="550"/>
        <v>-4017</v>
      </c>
      <c r="CV133" s="294">
        <f t="shared" si="550"/>
        <v>-5691.5099999999984</v>
      </c>
      <c r="CW133" s="294">
        <f t="shared" si="550"/>
        <v>-7030</v>
      </c>
      <c r="CX133" s="294">
        <f t="shared" si="550"/>
        <v>-2481.0600000000013</v>
      </c>
      <c r="CY133" s="294">
        <f t="shared" si="550"/>
        <v>-2301</v>
      </c>
      <c r="CZ133" s="294">
        <f t="shared" si="550"/>
        <v>-6775</v>
      </c>
      <c r="DA133" s="294">
        <f t="shared" si="550"/>
        <v>-17398</v>
      </c>
      <c r="DB133" s="294">
        <f t="shared" si="550"/>
        <v>-9028</v>
      </c>
      <c r="DC133" s="294">
        <f t="shared" si="550"/>
        <v>-11081</v>
      </c>
      <c r="DD133" s="294">
        <f t="shared" si="550"/>
        <v>-15481</v>
      </c>
      <c r="DE133" s="294">
        <f t="shared" si="550"/>
        <v>6334</v>
      </c>
      <c r="DF133" s="294">
        <f t="shared" si="550"/>
        <v>4520</v>
      </c>
      <c r="DG133" s="294">
        <f t="shared" si="550"/>
        <v>1140</v>
      </c>
      <c r="DH133" s="294">
        <f t="shared" si="550"/>
        <v>-976</v>
      </c>
      <c r="DI133" s="294">
        <f t="shared" si="550"/>
        <v>3048</v>
      </c>
      <c r="DJ133" s="294">
        <f t="shared" si="550"/>
        <v>3490</v>
      </c>
      <c r="DK133" s="294">
        <f t="shared" si="550"/>
        <v>-1276</v>
      </c>
      <c r="DL133" s="294">
        <f t="shared" si="550"/>
        <v>4852</v>
      </c>
      <c r="DM133" s="294">
        <f t="shared" si="550"/>
        <v>14347</v>
      </c>
      <c r="DN133" s="294">
        <f t="shared" si="550"/>
        <v>15275</v>
      </c>
      <c r="DO133" s="294">
        <f t="shared" si="550"/>
        <v>19963</v>
      </c>
      <c r="DP133" s="294">
        <f t="shared" si="550"/>
        <v>24664</v>
      </c>
      <c r="DQ133" s="294">
        <f t="shared" si="550"/>
        <v>-6755</v>
      </c>
      <c r="DR133" s="294">
        <f t="shared" si="550"/>
        <v>2043</v>
      </c>
      <c r="DS133" s="294">
        <f t="shared" si="550"/>
        <v>1965</v>
      </c>
      <c r="DT133" s="294">
        <f t="shared" si="550"/>
        <v>3177</v>
      </c>
      <c r="DU133" s="294">
        <f t="shared" si="550"/>
        <v>6620</v>
      </c>
      <c r="DV133" s="294">
        <f t="shared" si="550"/>
        <v>1097</v>
      </c>
      <c r="DW133" s="294">
        <f t="shared" si="550"/>
        <v>3529</v>
      </c>
      <c r="DX133" s="294">
        <f t="shared" si="550"/>
        <v>6488</v>
      </c>
      <c r="DY133" s="294">
        <f t="shared" si="550"/>
        <v>1572</v>
      </c>
      <c r="DZ133" s="327"/>
      <c r="EA133" s="61">
        <f>'MONTHLY SUMMARIES'!F95</f>
        <v>18900</v>
      </c>
    </row>
    <row r="134" spans="1:131" s="34" customFormat="1" x14ac:dyDescent="0.2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6372.69</v>
      </c>
      <c r="AB134" s="236">
        <v>5228.51</v>
      </c>
      <c r="AC134" s="236">
        <v>3636.4</v>
      </c>
      <c r="AD134" s="236">
        <v>3165.92</v>
      </c>
      <c r="AE134" s="236">
        <v>3707.12</v>
      </c>
      <c r="AF134" s="236">
        <v>3585.34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7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2">
        <v>7897</v>
      </c>
      <c r="BI134" s="439">
        <v>8872</v>
      </c>
      <c r="BJ134" s="439">
        <v>9967</v>
      </c>
      <c r="BK134" s="439">
        <v>6416</v>
      </c>
      <c r="BL134" s="287">
        <v>7487</v>
      </c>
      <c r="BM134" s="287">
        <v>7487</v>
      </c>
      <c r="BN134" s="287">
        <v>4328</v>
      </c>
      <c r="BO134" s="287">
        <v>5100</v>
      </c>
      <c r="BP134" s="287">
        <v>6382</v>
      </c>
      <c r="BQ134" s="287">
        <v>5160</v>
      </c>
      <c r="BR134" s="287">
        <v>6432</v>
      </c>
      <c r="BS134" s="287">
        <v>5146</v>
      </c>
      <c r="BT134" s="287"/>
      <c r="BU134" s="94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327"/>
      <c r="EA134" s="61">
        <f>GETPIVOTDATA("VALUE",'CSS ESCO pvt'!$I$3,"DATE_FILE",$EA$8,"COMPANY",$EA$6,"TRIM_CAT","Low Income Residential-GRID","TRIM_LINE",$A129)</f>
        <v>5146</v>
      </c>
    </row>
    <row r="135" spans="1:131" s="34" customFormat="1" x14ac:dyDescent="0.2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19048.3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7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2">
        <v>16126</v>
      </c>
      <c r="BI135" s="439">
        <v>21088</v>
      </c>
      <c r="BJ135" s="439">
        <v>24017</v>
      </c>
      <c r="BK135" s="439">
        <v>17443</v>
      </c>
      <c r="BL135" s="287">
        <v>17980</v>
      </c>
      <c r="BM135" s="287">
        <v>14612</v>
      </c>
      <c r="BN135" s="287">
        <v>13257</v>
      </c>
      <c r="BO135" s="287">
        <v>18259</v>
      </c>
      <c r="BP135" s="287">
        <v>15567</v>
      </c>
      <c r="BQ135" s="287">
        <v>15146</v>
      </c>
      <c r="BR135" s="287">
        <v>16833</v>
      </c>
      <c r="BS135" s="287">
        <v>13754</v>
      </c>
      <c r="BT135" s="287"/>
      <c r="BU135" s="94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327"/>
      <c r="EA135" s="75">
        <f>EA133-EA134</f>
        <v>13754</v>
      </c>
    </row>
    <row r="136" spans="1:131" s="34" customFormat="1" x14ac:dyDescent="0.25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90">
        <v>700063.28</v>
      </c>
      <c r="V136" s="190">
        <v>446118</v>
      </c>
      <c r="W136" s="190">
        <v>700063.28</v>
      </c>
      <c r="X136" s="96">
        <v>408373.78</v>
      </c>
      <c r="Y136" s="190">
        <v>395520</v>
      </c>
      <c r="Z136" s="190">
        <v>451260</v>
      </c>
      <c r="AA136" s="190">
        <v>457092.74</v>
      </c>
      <c r="AB136" s="190">
        <v>440128.04999999993</v>
      </c>
      <c r="AC136" s="190">
        <v>417192</v>
      </c>
      <c r="AD136" s="190">
        <v>471676.39</v>
      </c>
      <c r="AE136" s="190">
        <v>647716</v>
      </c>
      <c r="AF136" s="190">
        <v>779736.66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7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2">
        <v>423330</v>
      </c>
      <c r="BI136" s="439">
        <v>663077</v>
      </c>
      <c r="BJ136" s="439">
        <v>674849</v>
      </c>
      <c r="BK136" s="439">
        <v>304188</v>
      </c>
      <c r="BL136" s="287">
        <v>521556</v>
      </c>
      <c r="BM136" s="287">
        <v>669582</v>
      </c>
      <c r="BN136" s="287">
        <v>399267</v>
      </c>
      <c r="BO136" s="287">
        <v>743726</v>
      </c>
      <c r="BP136" s="287">
        <v>1103641</v>
      </c>
      <c r="BQ136" s="287">
        <v>736439</v>
      </c>
      <c r="BR136" s="287">
        <v>791507</v>
      </c>
      <c r="BS136" s="287">
        <v>280776</v>
      </c>
      <c r="BT136" s="287"/>
      <c r="BU136" s="94">
        <f t="shared" ref="BU136:CD138" si="551">O136-C136</f>
        <v>35281.729999999981</v>
      </c>
      <c r="BV136" s="97">
        <f t="shared" si="551"/>
        <v>14567.97000000003</v>
      </c>
      <c r="BW136" s="97">
        <f t="shared" si="551"/>
        <v>-91290.299999999988</v>
      </c>
      <c r="BX136" s="97">
        <f t="shared" si="551"/>
        <v>48343.760000000009</v>
      </c>
      <c r="BY136" s="97">
        <f t="shared" si="551"/>
        <v>-19878.609999999986</v>
      </c>
      <c r="BZ136" s="97">
        <f t="shared" si="551"/>
        <v>197896.44999999995</v>
      </c>
      <c r="CA136" s="97">
        <f t="shared" si="551"/>
        <v>52754.770000000019</v>
      </c>
      <c r="CB136" s="97">
        <f t="shared" si="551"/>
        <v>-196897.94999999995</v>
      </c>
      <c r="CC136" s="97">
        <f t="shared" si="551"/>
        <v>533859.17000000004</v>
      </c>
      <c r="CD136" s="97">
        <f t="shared" si="551"/>
        <v>19861.770000000019</v>
      </c>
      <c r="CE136" s="97">
        <f t="shared" ref="CE136:CN138" si="552">Y136-M136</f>
        <v>-103074.83000000002</v>
      </c>
      <c r="CF136" s="97">
        <f t="shared" si="552"/>
        <v>143610.20000000001</v>
      </c>
      <c r="CG136" s="97">
        <f t="shared" si="552"/>
        <v>61090.489999999991</v>
      </c>
      <c r="CH136" s="97">
        <f t="shared" si="552"/>
        <v>84024.459999999905</v>
      </c>
      <c r="CI136" s="97">
        <f t="shared" si="552"/>
        <v>78870.049999999988</v>
      </c>
      <c r="CJ136" s="97">
        <f t="shared" si="552"/>
        <v>131254.58000000002</v>
      </c>
      <c r="CK136" s="97">
        <f t="shared" si="552"/>
        <v>199979.28999999998</v>
      </c>
      <c r="CL136" s="97">
        <f t="shared" si="552"/>
        <v>-52467.439999999944</v>
      </c>
      <c r="CM136" s="264">
        <f t="shared" si="552"/>
        <v>229126.71999999997</v>
      </c>
      <c r="CN136" s="264">
        <f t="shared" si="552"/>
        <v>55201</v>
      </c>
      <c r="CO136" s="264">
        <f t="shared" ref="CO136:CX138" si="553">AI136-W136</f>
        <v>-229586.28000000003</v>
      </c>
      <c r="CP136" s="264">
        <f t="shared" si="553"/>
        <v>151336.21999999997</v>
      </c>
      <c r="CQ136" s="294">
        <f t="shared" si="553"/>
        <v>88597</v>
      </c>
      <c r="CR136" s="294">
        <f t="shared" si="553"/>
        <v>94461</v>
      </c>
      <c r="CS136" s="294">
        <f t="shared" si="553"/>
        <v>-70256.739999999991</v>
      </c>
      <c r="CT136" s="294">
        <f t="shared" si="553"/>
        <v>16213.95000000007</v>
      </c>
      <c r="CU136" s="294">
        <f t="shared" si="553"/>
        <v>12698</v>
      </c>
      <c r="CV136" s="294">
        <f t="shared" si="553"/>
        <v>156624.60999999999</v>
      </c>
      <c r="CW136" s="294">
        <f t="shared" si="553"/>
        <v>-252213</v>
      </c>
      <c r="CX136" s="294">
        <f t="shared" si="553"/>
        <v>214929.33999999997</v>
      </c>
      <c r="CY136" s="294">
        <f t="shared" ref="CY136:DH138" si="554">AS136-AG136</f>
        <v>-83528</v>
      </c>
      <c r="CZ136" s="294">
        <f t="shared" si="554"/>
        <v>-112215</v>
      </c>
      <c r="DA136" s="294">
        <f t="shared" si="554"/>
        <v>-243446</v>
      </c>
      <c r="DB136" s="294">
        <f t="shared" si="554"/>
        <v>-292623</v>
      </c>
      <c r="DC136" s="294">
        <f t="shared" si="554"/>
        <v>-209336</v>
      </c>
      <c r="DD136" s="294">
        <f t="shared" si="554"/>
        <v>-148803</v>
      </c>
      <c r="DE136" s="294">
        <f t="shared" si="554"/>
        <v>269813</v>
      </c>
      <c r="DF136" s="294">
        <f t="shared" si="554"/>
        <v>-46080</v>
      </c>
      <c r="DG136" s="294">
        <f t="shared" si="554"/>
        <v>57714</v>
      </c>
      <c r="DH136" s="294">
        <f t="shared" si="554"/>
        <v>57880</v>
      </c>
      <c r="DI136" s="294">
        <f t="shared" ref="DI136:DY138" si="555">BC136-AQ136</f>
        <v>58453</v>
      </c>
      <c r="DJ136" s="294">
        <f t="shared" si="555"/>
        <v>22127</v>
      </c>
      <c r="DK136" s="294">
        <f t="shared" si="555"/>
        <v>-274177</v>
      </c>
      <c r="DL136" s="294">
        <f t="shared" si="555"/>
        <v>182381</v>
      </c>
      <c r="DM136" s="294">
        <f t="shared" si="555"/>
        <v>236494</v>
      </c>
      <c r="DN136" s="294">
        <f t="shared" si="555"/>
        <v>156243</v>
      </c>
      <c r="DO136" s="294">
        <f t="shared" si="555"/>
        <v>388296</v>
      </c>
      <c r="DP136" s="294">
        <f t="shared" si="555"/>
        <v>277931</v>
      </c>
      <c r="DQ136" s="294">
        <f t="shared" si="555"/>
        <v>-352461</v>
      </c>
      <c r="DR136" s="294">
        <f t="shared" si="555"/>
        <v>111294</v>
      </c>
      <c r="DS136" s="294">
        <f t="shared" si="555"/>
        <v>181978</v>
      </c>
      <c r="DT136" s="294">
        <f t="shared" si="555"/>
        <v>-286914</v>
      </c>
      <c r="DU136" s="294">
        <f t="shared" si="555"/>
        <v>289770</v>
      </c>
      <c r="DV136" s="294">
        <f t="shared" si="555"/>
        <v>86848</v>
      </c>
      <c r="DW136" s="294">
        <f t="shared" si="555"/>
        <v>164954</v>
      </c>
      <c r="DX136" s="294">
        <f t="shared" si="555"/>
        <v>220022</v>
      </c>
      <c r="DY136" s="294">
        <f t="shared" si="555"/>
        <v>-182749</v>
      </c>
      <c r="DZ136" s="327"/>
      <c r="EA136" s="61">
        <f>'MONTHLY SUMMARIES'!F96</f>
        <v>280776</v>
      </c>
    </row>
    <row r="137" spans="1:131" s="34" customFormat="1" x14ac:dyDescent="0.25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7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2">
        <v>241926</v>
      </c>
      <c r="BI137" s="439">
        <v>503256</v>
      </c>
      <c r="BJ137" s="439">
        <v>403190</v>
      </c>
      <c r="BK137" s="439">
        <v>264040</v>
      </c>
      <c r="BL137" s="287">
        <v>428640</v>
      </c>
      <c r="BM137" s="287">
        <v>551306</v>
      </c>
      <c r="BN137" s="287">
        <v>278798</v>
      </c>
      <c r="BO137" s="287">
        <v>562428</v>
      </c>
      <c r="BP137" s="287">
        <v>833888</v>
      </c>
      <c r="BQ137" s="287">
        <v>541708</v>
      </c>
      <c r="BR137" s="287">
        <v>607193</v>
      </c>
      <c r="BS137" s="287">
        <v>227407</v>
      </c>
      <c r="BT137" s="287"/>
      <c r="BU137" s="94">
        <f t="shared" si="551"/>
        <v>-6626.9599999999919</v>
      </c>
      <c r="BV137" s="97">
        <f t="shared" si="551"/>
        <v>11776.109999999986</v>
      </c>
      <c r="BW137" s="97">
        <f t="shared" si="551"/>
        <v>-109536.88999999996</v>
      </c>
      <c r="BX137" s="97">
        <f t="shared" si="551"/>
        <v>33716.78</v>
      </c>
      <c r="BY137" s="97">
        <f t="shared" si="551"/>
        <v>-55072.549999999988</v>
      </c>
      <c r="BZ137" s="97">
        <f t="shared" si="551"/>
        <v>193795.60000000003</v>
      </c>
      <c r="CA137" s="97">
        <f t="shared" si="551"/>
        <v>-12525.239999999991</v>
      </c>
      <c r="CB137" s="97">
        <f t="shared" si="551"/>
        <v>-130177.38</v>
      </c>
      <c r="CC137" s="97">
        <f t="shared" si="551"/>
        <v>300675.08999999997</v>
      </c>
      <c r="CD137" s="97">
        <f t="shared" si="551"/>
        <v>11281.760000000009</v>
      </c>
      <c r="CE137" s="97">
        <f t="shared" si="552"/>
        <v>-228716.46000000002</v>
      </c>
      <c r="CF137" s="97">
        <f t="shared" si="552"/>
        <v>112970.22</v>
      </c>
      <c r="CG137" s="97">
        <f t="shared" si="552"/>
        <v>17273.23000000001</v>
      </c>
      <c r="CH137" s="97">
        <f t="shared" si="552"/>
        <v>-35000.320000000007</v>
      </c>
      <c r="CI137" s="97">
        <f t="shared" si="552"/>
        <v>105871.34999999998</v>
      </c>
      <c r="CJ137" s="97">
        <f t="shared" si="552"/>
        <v>106953.63999999998</v>
      </c>
      <c r="CK137" s="97">
        <f t="shared" si="552"/>
        <v>97728</v>
      </c>
      <c r="CL137" s="97">
        <f t="shared" si="552"/>
        <v>-120542.12</v>
      </c>
      <c r="CM137" s="264">
        <f t="shared" si="552"/>
        <v>241362.13</v>
      </c>
      <c r="CN137" s="264">
        <f t="shared" si="552"/>
        <v>-39084</v>
      </c>
      <c r="CO137" s="264">
        <f t="shared" si="553"/>
        <v>-9582.8699999999953</v>
      </c>
      <c r="CP137" s="264">
        <f t="shared" si="553"/>
        <v>245767.96999999997</v>
      </c>
      <c r="CQ137" s="294">
        <f t="shared" si="553"/>
        <v>132195</v>
      </c>
      <c r="CR137" s="294">
        <f t="shared" si="553"/>
        <v>26604</v>
      </c>
      <c r="CS137" s="294">
        <f t="shared" si="553"/>
        <v>-66402.63</v>
      </c>
      <c r="CT137" s="294">
        <f t="shared" si="553"/>
        <v>55277.179999999993</v>
      </c>
      <c r="CU137" s="294">
        <f t="shared" si="553"/>
        <v>-46455</v>
      </c>
      <c r="CV137" s="294">
        <f t="shared" si="553"/>
        <v>123266.94</v>
      </c>
      <c r="CW137" s="294">
        <f t="shared" si="553"/>
        <v>-140894</v>
      </c>
      <c r="CX137" s="294">
        <f t="shared" si="553"/>
        <v>247232.93999999994</v>
      </c>
      <c r="CY137" s="294">
        <f t="shared" si="554"/>
        <v>-57834</v>
      </c>
      <c r="CZ137" s="294">
        <f t="shared" si="554"/>
        <v>92765</v>
      </c>
      <c r="DA137" s="294">
        <f t="shared" si="554"/>
        <v>-271910</v>
      </c>
      <c r="DB137" s="294">
        <f t="shared" si="554"/>
        <v>-423988</v>
      </c>
      <c r="DC137" s="294">
        <f t="shared" si="554"/>
        <v>-181088</v>
      </c>
      <c r="DD137" s="294">
        <f t="shared" si="554"/>
        <v>-83673</v>
      </c>
      <c r="DE137" s="294">
        <f t="shared" si="554"/>
        <v>227323</v>
      </c>
      <c r="DF137" s="294">
        <f t="shared" si="554"/>
        <v>-68816</v>
      </c>
      <c r="DG137" s="294">
        <f t="shared" si="554"/>
        <v>82743</v>
      </c>
      <c r="DH137" s="294">
        <f t="shared" si="554"/>
        <v>74185</v>
      </c>
      <c r="DI137" s="294">
        <f t="shared" si="555"/>
        <v>29492</v>
      </c>
      <c r="DJ137" s="294">
        <f t="shared" si="555"/>
        <v>-37294</v>
      </c>
      <c r="DK137" s="294">
        <f t="shared" si="555"/>
        <v>-173670</v>
      </c>
      <c r="DL137" s="294">
        <f t="shared" si="555"/>
        <v>104</v>
      </c>
      <c r="DM137" s="294">
        <f t="shared" si="555"/>
        <v>254400</v>
      </c>
      <c r="DN137" s="294">
        <f t="shared" si="555"/>
        <v>135002</v>
      </c>
      <c r="DO137" s="294">
        <f t="shared" si="555"/>
        <v>336925</v>
      </c>
      <c r="DP137" s="294">
        <f t="shared" si="555"/>
        <v>163396</v>
      </c>
      <c r="DQ137" s="294">
        <f t="shared" si="555"/>
        <v>-157434</v>
      </c>
      <c r="DR137" s="294">
        <f t="shared" si="555"/>
        <v>202022</v>
      </c>
      <c r="DS137" s="294">
        <f t="shared" si="555"/>
        <v>141190</v>
      </c>
      <c r="DT137" s="294">
        <f t="shared" si="555"/>
        <v>-254527</v>
      </c>
      <c r="DU137" s="294">
        <f t="shared" si="555"/>
        <v>267529</v>
      </c>
      <c r="DV137" s="294">
        <f t="shared" si="555"/>
        <v>77638</v>
      </c>
      <c r="DW137" s="294">
        <f t="shared" si="555"/>
        <v>77723</v>
      </c>
      <c r="DX137" s="294">
        <f t="shared" si="555"/>
        <v>143208</v>
      </c>
      <c r="DY137" s="294">
        <f t="shared" si="555"/>
        <v>-199627</v>
      </c>
      <c r="DZ137" s="327"/>
      <c r="EA137" s="61">
        <f>'MONTHLY SUMMARIES'!F97</f>
        <v>227407</v>
      </c>
    </row>
    <row r="138" spans="1:131" s="34" customFormat="1" x14ac:dyDescent="0.25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90">
        <v>315983.59000000003</v>
      </c>
      <c r="V138" s="190">
        <v>292906</v>
      </c>
      <c r="W138" s="190">
        <v>315983.59000000003</v>
      </c>
      <c r="X138" s="96">
        <v>226556.7</v>
      </c>
      <c r="Y138" s="190">
        <v>207235</v>
      </c>
      <c r="Z138" s="190">
        <v>286603</v>
      </c>
      <c r="AA138" s="190">
        <v>231331.14</v>
      </c>
      <c r="AB138" s="190">
        <v>211016.54</v>
      </c>
      <c r="AC138" s="190">
        <v>218919</v>
      </c>
      <c r="AD138" s="190">
        <v>201080.03</v>
      </c>
      <c r="AE138" s="190">
        <v>388579</v>
      </c>
      <c r="AF138" s="190">
        <v>309860.83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7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2">
        <v>189890</v>
      </c>
      <c r="BI138" s="439">
        <v>320881</v>
      </c>
      <c r="BJ138" s="439">
        <v>195857</v>
      </c>
      <c r="BK138" s="439">
        <v>188302</v>
      </c>
      <c r="BL138" s="287">
        <v>329214</v>
      </c>
      <c r="BM138" s="287">
        <v>141968</v>
      </c>
      <c r="BN138" s="287">
        <v>294905</v>
      </c>
      <c r="BO138" s="287">
        <v>369815</v>
      </c>
      <c r="BP138" s="287">
        <v>323361</v>
      </c>
      <c r="BQ138" s="287">
        <v>199349</v>
      </c>
      <c r="BR138" s="287">
        <v>265228</v>
      </c>
      <c r="BS138" s="287">
        <v>213485</v>
      </c>
      <c r="BT138" s="287"/>
      <c r="BU138" s="94">
        <f t="shared" si="551"/>
        <v>33467.080000000016</v>
      </c>
      <c r="BV138" s="97">
        <f t="shared" si="551"/>
        <v>130407.25</v>
      </c>
      <c r="BW138" s="97">
        <f t="shared" si="551"/>
        <v>182614.81999999998</v>
      </c>
      <c r="BX138" s="97">
        <f t="shared" si="551"/>
        <v>15869.160000000033</v>
      </c>
      <c r="BY138" s="97">
        <f t="shared" si="551"/>
        <v>-55549.200000000012</v>
      </c>
      <c r="BZ138" s="97">
        <f t="shared" si="551"/>
        <v>103292.9</v>
      </c>
      <c r="CA138" s="97">
        <f t="shared" si="551"/>
        <v>-24773.299999999988</v>
      </c>
      <c r="CB138" s="97">
        <f t="shared" si="551"/>
        <v>-4844.8499999999767</v>
      </c>
      <c r="CC138" s="97">
        <f t="shared" si="551"/>
        <v>84567.420000000013</v>
      </c>
      <c r="CD138" s="97">
        <f t="shared" si="551"/>
        <v>59253.120000000024</v>
      </c>
      <c r="CE138" s="97">
        <f t="shared" si="552"/>
        <v>-40565.320000000007</v>
      </c>
      <c r="CF138" s="97">
        <f t="shared" si="552"/>
        <v>-20505.880000000005</v>
      </c>
      <c r="CG138" s="97">
        <f t="shared" si="552"/>
        <v>60886.5</v>
      </c>
      <c r="CH138" s="97">
        <f t="shared" si="552"/>
        <v>-123661.50999999998</v>
      </c>
      <c r="CI138" s="97">
        <f t="shared" si="552"/>
        <v>-151286.24</v>
      </c>
      <c r="CJ138" s="97">
        <f t="shared" si="552"/>
        <v>-80139.800000000017</v>
      </c>
      <c r="CK138" s="97">
        <f t="shared" si="552"/>
        <v>112415.14000000001</v>
      </c>
      <c r="CL138" s="97">
        <f t="shared" si="552"/>
        <v>-20411.839999999967</v>
      </c>
      <c r="CM138" s="264">
        <f t="shared" si="552"/>
        <v>-108995.59000000003</v>
      </c>
      <c r="CN138" s="264">
        <f t="shared" si="552"/>
        <v>-49665</v>
      </c>
      <c r="CO138" s="264">
        <f t="shared" si="553"/>
        <v>-105309.59000000003</v>
      </c>
      <c r="CP138" s="264">
        <f t="shared" si="553"/>
        <v>66589.299999999988</v>
      </c>
      <c r="CQ138" s="294">
        <f t="shared" si="553"/>
        <v>64777</v>
      </c>
      <c r="CR138" s="294">
        <f t="shared" si="553"/>
        <v>-86009</v>
      </c>
      <c r="CS138" s="294">
        <f t="shared" si="553"/>
        <v>224579.86</v>
      </c>
      <c r="CT138" s="294">
        <f t="shared" si="553"/>
        <v>-7540.5400000000081</v>
      </c>
      <c r="CU138" s="294">
        <f t="shared" si="553"/>
        <v>-23977</v>
      </c>
      <c r="CV138" s="294">
        <f t="shared" si="553"/>
        <v>56962.97</v>
      </c>
      <c r="CW138" s="294">
        <f t="shared" si="553"/>
        <v>-196578</v>
      </c>
      <c r="CX138" s="294">
        <f t="shared" si="553"/>
        <v>-7953.8300000000163</v>
      </c>
      <c r="CY138" s="294">
        <f t="shared" si="554"/>
        <v>88170</v>
      </c>
      <c r="CZ138" s="294">
        <f t="shared" si="554"/>
        <v>256907</v>
      </c>
      <c r="DA138" s="294">
        <f t="shared" si="554"/>
        <v>-210674</v>
      </c>
      <c r="DB138" s="294">
        <f t="shared" si="554"/>
        <v>-293146</v>
      </c>
      <c r="DC138" s="294">
        <f t="shared" si="554"/>
        <v>4439617</v>
      </c>
      <c r="DD138" s="294">
        <f t="shared" si="554"/>
        <v>-200594</v>
      </c>
      <c r="DE138" s="294">
        <f t="shared" si="554"/>
        <v>-205432</v>
      </c>
      <c r="DF138" s="294">
        <f t="shared" si="554"/>
        <v>37519</v>
      </c>
      <c r="DG138" s="294">
        <f t="shared" si="554"/>
        <v>149192</v>
      </c>
      <c r="DH138" s="294">
        <f t="shared" si="554"/>
        <v>-21856</v>
      </c>
      <c r="DI138" s="294">
        <f t="shared" si="555"/>
        <v>41529</v>
      </c>
      <c r="DJ138" s="294">
        <f t="shared" si="555"/>
        <v>38293</v>
      </c>
      <c r="DK138" s="294">
        <f t="shared" si="555"/>
        <v>-111976</v>
      </c>
      <c r="DL138" s="294">
        <f t="shared" si="555"/>
        <v>-316966</v>
      </c>
      <c r="DM138" s="294">
        <f t="shared" si="555"/>
        <v>210326</v>
      </c>
      <c r="DN138" s="294">
        <f t="shared" si="555"/>
        <v>189890</v>
      </c>
      <c r="DO138" s="294">
        <f t="shared" si="555"/>
        <v>-4390748</v>
      </c>
      <c r="DP138" s="294">
        <f t="shared" si="555"/>
        <v>195857</v>
      </c>
      <c r="DQ138" s="294">
        <f t="shared" si="555"/>
        <v>-62177</v>
      </c>
      <c r="DR138" s="294">
        <f t="shared" si="555"/>
        <v>88219</v>
      </c>
      <c r="DS138" s="294">
        <f t="shared" si="555"/>
        <v>-202166</v>
      </c>
      <c r="DT138" s="294">
        <f t="shared" si="555"/>
        <v>58718</v>
      </c>
      <c r="DU138" s="294">
        <f t="shared" si="555"/>
        <v>136285</v>
      </c>
      <c r="DV138" s="294">
        <f t="shared" si="555"/>
        <v>-16839</v>
      </c>
      <c r="DW138" s="294">
        <f t="shared" si="555"/>
        <v>16167</v>
      </c>
      <c r="DX138" s="294">
        <f t="shared" si="555"/>
        <v>82046</v>
      </c>
      <c r="DY138" s="294">
        <f t="shared" si="555"/>
        <v>3159</v>
      </c>
      <c r="DZ138" s="327"/>
      <c r="EA138" s="61">
        <f>'MONTHLY SUMMARIES'!F98</f>
        <v>213485</v>
      </c>
    </row>
    <row r="139" spans="1:131" s="127" customFormat="1" ht="15.75" thickBot="1" x14ac:dyDescent="0.3">
      <c r="A139" s="144"/>
      <c r="B139" s="48" t="s">
        <v>148</v>
      </c>
      <c r="C139" s="123">
        <f>SUM(C130:C138)</f>
        <v>2444340.06</v>
      </c>
      <c r="D139" s="124">
        <f t="shared" ref="D139:V139" si="556">SUM(D130:D138)</f>
        <v>2352168.63</v>
      </c>
      <c r="E139" s="124">
        <f t="shared" si="556"/>
        <v>2631423.88</v>
      </c>
      <c r="F139" s="124">
        <f t="shared" si="556"/>
        <v>2163387.09</v>
      </c>
      <c r="G139" s="124">
        <f t="shared" si="556"/>
        <v>3651879.4899999998</v>
      </c>
      <c r="H139" s="124">
        <f t="shared" si="556"/>
        <v>4538371.9099999992</v>
      </c>
      <c r="I139" s="124">
        <f t="shared" si="556"/>
        <v>4263913.6499999994</v>
      </c>
      <c r="J139" s="124">
        <f t="shared" si="556"/>
        <v>3597219.8400000003</v>
      </c>
      <c r="K139" s="124">
        <f t="shared" si="556"/>
        <v>1671483.55</v>
      </c>
      <c r="L139" s="125">
        <f t="shared" si="556"/>
        <v>2792192.47</v>
      </c>
      <c r="M139" s="124">
        <f t="shared" si="556"/>
        <v>3474768.4799999995</v>
      </c>
      <c r="N139" s="124">
        <f t="shared" si="556"/>
        <v>2595881.9299999997</v>
      </c>
      <c r="O139" s="124">
        <f t="shared" si="556"/>
        <v>2704028.8600000003</v>
      </c>
      <c r="P139" s="124">
        <f t="shared" si="556"/>
        <v>2797757.85</v>
      </c>
      <c r="Q139" s="124">
        <f t="shared" si="556"/>
        <v>2674076.2000000002</v>
      </c>
      <c r="R139" s="124">
        <f t="shared" si="556"/>
        <v>2847038.26</v>
      </c>
      <c r="S139" s="124">
        <f t="shared" si="556"/>
        <v>3927332.03</v>
      </c>
      <c r="T139" s="124">
        <f t="shared" si="556"/>
        <v>6464712.9899999993</v>
      </c>
      <c r="U139" s="124">
        <f t="shared" si="556"/>
        <v>4845072.8499999996</v>
      </c>
      <c r="V139" s="124">
        <f t="shared" si="556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557">SUM(Y130+Y133+Y136+Y137+Y138)</f>
        <v>2949504</v>
      </c>
      <c r="Z139" s="124">
        <v>3525748</v>
      </c>
      <c r="AA139" s="124">
        <f t="shared" si="557"/>
        <v>3320043.2600000002</v>
      </c>
      <c r="AB139" s="124">
        <f t="shared" si="557"/>
        <v>2998237.67</v>
      </c>
      <c r="AC139" s="189">
        <v>2980837</v>
      </c>
      <c r="AD139" s="189">
        <v>3331021.09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6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7">
        <v>3161533</v>
      </c>
      <c r="BI139" s="435">
        <v>4634245</v>
      </c>
      <c r="BJ139" s="435">
        <v>4411921</v>
      </c>
      <c r="BK139" s="435">
        <v>2711869</v>
      </c>
      <c r="BL139" s="241">
        <v>3816406</v>
      </c>
      <c r="BM139" s="241">
        <v>4118138</v>
      </c>
      <c r="BN139" s="241">
        <v>3418480</v>
      </c>
      <c r="BO139" s="241">
        <v>6046177</v>
      </c>
      <c r="BP139" s="241">
        <v>8074372</v>
      </c>
      <c r="BQ139" s="241">
        <v>5402921</v>
      </c>
      <c r="BR139" s="241">
        <v>4778743</v>
      </c>
      <c r="BS139" s="241">
        <v>2516179</v>
      </c>
      <c r="BT139" s="241"/>
      <c r="BU139" s="123">
        <f>SUM(BU130:BU138)</f>
        <v>259688.80000000005</v>
      </c>
      <c r="BV139" s="126">
        <f t="shared" ref="BV139:BX139" si="558">SUM(BV130:BV138)</f>
        <v>445589.22</v>
      </c>
      <c r="BW139" s="126">
        <f t="shared" si="558"/>
        <v>42652.320000000123</v>
      </c>
      <c r="BX139" s="126">
        <f t="shared" si="558"/>
        <v>683651.17000000016</v>
      </c>
      <c r="BY139" s="126">
        <f t="shared" ref="BY139:BZ139" si="559">SUM(BY130:BY138)</f>
        <v>275452.53999999975</v>
      </c>
      <c r="BZ139" s="126">
        <f t="shared" si="559"/>
        <v>1926341.0799999998</v>
      </c>
      <c r="CA139" s="126">
        <f t="shared" ref="CA139:CB139" si="560">SUM(CA130:CA138)</f>
        <v>581159.20000000019</v>
      </c>
      <c r="CB139" s="126">
        <f t="shared" si="560"/>
        <v>-297803.84000000008</v>
      </c>
      <c r="CC139" s="126">
        <f t="shared" ref="CC139:CD139" si="561">SUM(CC130:CC138)</f>
        <v>3173589.3</v>
      </c>
      <c r="CD139" s="126">
        <f t="shared" si="561"/>
        <v>315452.39000000036</v>
      </c>
      <c r="CE139" s="126">
        <f t="shared" ref="CE139:CF139" si="562">SUM(CE130:CE138)</f>
        <v>-525264.48</v>
      </c>
      <c r="CF139" s="126">
        <f t="shared" si="562"/>
        <v>929866.07</v>
      </c>
      <c r="CG139" s="126">
        <f t="shared" ref="CG139:CH139" si="563">SUM(CG130:CG138)</f>
        <v>616014.39999999991</v>
      </c>
      <c r="CH139" s="126">
        <f t="shared" si="563"/>
        <v>200479.82000000004</v>
      </c>
      <c r="CI139" s="126">
        <f t="shared" ref="CI139:CJ139" si="564">SUM(CI130:CI138)</f>
        <v>306760.79999999993</v>
      </c>
      <c r="CJ139" s="126">
        <f t="shared" si="564"/>
        <v>483982.83000000007</v>
      </c>
      <c r="CK139" s="126">
        <f t="shared" ref="CK139:CL139" si="565">SUM(CK130:CK138)</f>
        <v>853700.97000000009</v>
      </c>
      <c r="CL139" s="126">
        <f t="shared" si="565"/>
        <v>-790551.7899999998</v>
      </c>
      <c r="CM139" s="261">
        <f t="shared" ref="CM139:CN139" si="566">SUM(CM130:CM138)</f>
        <v>1227930.1499999997</v>
      </c>
      <c r="CN139" s="261">
        <f t="shared" si="566"/>
        <v>160016</v>
      </c>
      <c r="CO139" s="261">
        <f t="shared" ref="CO139:CQ139" si="567">SUM(CO130:CO138)</f>
        <v>-1762595.8500000003</v>
      </c>
      <c r="CP139" s="261">
        <f t="shared" si="567"/>
        <v>761390.13999999966</v>
      </c>
      <c r="CQ139" s="304">
        <f t="shared" si="567"/>
        <v>632424</v>
      </c>
      <c r="CR139" s="304">
        <f t="shared" ref="CR139:CS139" si="568">SUM(CR130:CR138)</f>
        <v>121107</v>
      </c>
      <c r="CS139" s="304">
        <f t="shared" si="568"/>
        <v>-234444.26000000013</v>
      </c>
      <c r="CT139" s="304">
        <f t="shared" ref="CT139:CU139" si="569">SUM(CT130:CT138)</f>
        <v>83990.329999999944</v>
      </c>
      <c r="CU139" s="304">
        <f t="shared" si="569"/>
        <v>-97316</v>
      </c>
      <c r="CV139" s="304">
        <f t="shared" ref="CV139" si="570">SUM(CV130:CV138)</f>
        <v>722070.90999999992</v>
      </c>
      <c r="CW139" s="304">
        <f t="shared" ref="CW139" si="571">SUM(CW130:CW138)</f>
        <v>-1328642</v>
      </c>
      <c r="CX139" s="304">
        <f t="shared" ref="CX139" si="572">SUM(CX130:CX138)</f>
        <v>1564809.7999999998</v>
      </c>
      <c r="CY139" s="304">
        <f t="shared" ref="CY139" si="573">SUM(CY130:CY138)</f>
        <v>-469881</v>
      </c>
      <c r="CZ139" s="304">
        <f t="shared" ref="CZ139" si="574">SUM(CZ130:CZ138)</f>
        <v>-112424</v>
      </c>
      <c r="DA139" s="304">
        <f t="shared" ref="DA139" si="575">SUM(DA130:DA138)</f>
        <v>-2085208</v>
      </c>
      <c r="DB139" s="339">
        <f t="shared" ref="DB139" si="576">SUM(DB130:DB138)</f>
        <v>-2812676</v>
      </c>
      <c r="DC139" s="339">
        <f t="shared" ref="DC139" si="577">SUM(DC130:DC138)</f>
        <v>2264621</v>
      </c>
      <c r="DD139" s="339">
        <f t="shared" ref="DD139" si="578">SUM(DD130:DD138)</f>
        <v>-1973192</v>
      </c>
      <c r="DE139" s="339">
        <f t="shared" ref="DE139" si="579">SUM(DE130:DE138)</f>
        <v>1175018</v>
      </c>
      <c r="DF139" s="339">
        <f t="shared" ref="DF139" si="580">SUM(DF130:DF138)</f>
        <v>113677</v>
      </c>
      <c r="DG139" s="339">
        <f t="shared" ref="DG139" si="581">SUM(DG130:DG138)</f>
        <v>526694</v>
      </c>
      <c r="DH139" s="339">
        <f t="shared" ref="DH139" si="582">SUM(DH130:DH138)</f>
        <v>242786</v>
      </c>
      <c r="DI139" s="339">
        <f t="shared" ref="DI139" si="583">SUM(DI130:DI138)</f>
        <v>646217</v>
      </c>
      <c r="DJ139" s="339">
        <f t="shared" ref="DJ139" si="584">SUM(DJ130:DJ138)</f>
        <v>29173</v>
      </c>
      <c r="DK139" s="339">
        <f t="shared" ref="DK139:DL139" si="585">SUM(DK130:DK138)</f>
        <v>-1744387</v>
      </c>
      <c r="DL139" s="339">
        <f t="shared" si="585"/>
        <v>511727</v>
      </c>
      <c r="DM139" s="339">
        <f t="shared" ref="DM139:DN139" si="586">SUM(DM130:DM138)</f>
        <v>2317326</v>
      </c>
      <c r="DN139" s="339">
        <f t="shared" si="586"/>
        <v>2105174</v>
      </c>
      <c r="DO139" s="339">
        <f t="shared" ref="DO139:DP139" si="587">SUM(DO130:DO138)</f>
        <v>-1212304</v>
      </c>
      <c r="DP139" s="339">
        <f t="shared" si="587"/>
        <v>2738258</v>
      </c>
      <c r="DQ139" s="339">
        <f t="shared" ref="DQ139" si="588">SUM(DQ130:DQ138)</f>
        <v>-1548748</v>
      </c>
      <c r="DR139" s="339">
        <f t="shared" ref="DR139:DS139" si="589">SUM(DR130:DR138)</f>
        <v>620501</v>
      </c>
      <c r="DS139" s="339">
        <f t="shared" si="589"/>
        <v>707923</v>
      </c>
      <c r="DT139" s="339">
        <f t="shared" ref="DT139" si="590">SUM(DT130:DT138)</f>
        <v>-877398</v>
      </c>
      <c r="DU139" s="339">
        <f t="shared" ref="DU139:DV139" si="591">SUM(DU130:DU138)</f>
        <v>1947569</v>
      </c>
      <c r="DV139" s="339">
        <f t="shared" si="591"/>
        <v>806228</v>
      </c>
      <c r="DW139" s="339">
        <f t="shared" ref="DW139" si="592">SUM(DW130:DW138)</f>
        <v>1544186</v>
      </c>
      <c r="DX139" s="339">
        <f t="shared" ref="DX139:DY139" si="593">SUM(DX130:DX138)</f>
        <v>920008</v>
      </c>
      <c r="DY139" s="339">
        <f t="shared" si="593"/>
        <v>-798416</v>
      </c>
      <c r="DZ139" s="328"/>
      <c r="EA139" s="250">
        <f>EA130+EA133+EA136+EA137+EA138</f>
        <v>2516179</v>
      </c>
    </row>
    <row r="140" spans="1:131" s="34" customFormat="1" x14ac:dyDescent="0.25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89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327"/>
      <c r="EA140" s="92"/>
    </row>
    <row r="141" spans="1:131" s="34" customFormat="1" x14ac:dyDescent="0.25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90">
        <v>3882942.64</v>
      </c>
      <c r="V141" s="190">
        <v>2771004</v>
      </c>
      <c r="W141" s="190">
        <v>3882942.64</v>
      </c>
      <c r="X141" s="96">
        <v>1835323.01</v>
      </c>
      <c r="Y141" s="190">
        <v>2151186</v>
      </c>
      <c r="Z141" s="190">
        <v>2302719</v>
      </c>
      <c r="AA141" s="190">
        <v>2504312.81</v>
      </c>
      <c r="AB141" s="190">
        <v>2178241.4300000002</v>
      </c>
      <c r="AC141" s="190">
        <v>1987169.46</v>
      </c>
      <c r="AD141" s="190">
        <v>2095445.17</v>
      </c>
      <c r="AE141" s="190">
        <v>2817530</v>
      </c>
      <c r="AF141" s="190">
        <v>3943302.92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7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2">
        <v>2227154</v>
      </c>
      <c r="BI141" s="439">
        <v>2767632</v>
      </c>
      <c r="BJ141" s="439">
        <v>2775965</v>
      </c>
      <c r="BK141" s="439">
        <v>2688078</v>
      </c>
      <c r="BL141" s="287">
        <v>2666474</v>
      </c>
      <c r="BM141" s="287">
        <v>2522521</v>
      </c>
      <c r="BN141" s="287">
        <v>2371811</v>
      </c>
      <c r="BO141" s="287">
        <v>3407311</v>
      </c>
      <c r="BP141" s="287">
        <v>4869694</v>
      </c>
      <c r="BQ141" s="287">
        <v>4663458</v>
      </c>
      <c r="BR141" s="287">
        <v>3844117</v>
      </c>
      <c r="BS141" s="287">
        <v>2553047</v>
      </c>
      <c r="BT141" s="287"/>
      <c r="BU141" s="94">
        <f t="shared" ref="BU141:CD145" si="594">O141-C141</f>
        <v>129959.48999999999</v>
      </c>
      <c r="BV141" s="97">
        <f t="shared" si="594"/>
        <v>-25829.059999999823</v>
      </c>
      <c r="BW141" s="97">
        <f t="shared" si="594"/>
        <v>107566.27000000002</v>
      </c>
      <c r="BX141" s="97">
        <f t="shared" si="594"/>
        <v>291192.24</v>
      </c>
      <c r="BY141" s="97">
        <f t="shared" si="594"/>
        <v>521949.91000000015</v>
      </c>
      <c r="BZ141" s="97">
        <f t="shared" si="594"/>
        <v>257475.13000000035</v>
      </c>
      <c r="CA141" s="97">
        <f t="shared" si="594"/>
        <v>909980.8200000003</v>
      </c>
      <c r="CB141" s="97">
        <f t="shared" si="594"/>
        <v>457836.14000000013</v>
      </c>
      <c r="CC141" s="97">
        <f t="shared" si="594"/>
        <v>2340828.7999999998</v>
      </c>
      <c r="CD141" s="97">
        <f t="shared" si="594"/>
        <v>222142.1399999999</v>
      </c>
      <c r="CE141" s="97">
        <f t="shared" ref="CE141:CN145" si="595">Y141-M141</f>
        <v>83030.290000000037</v>
      </c>
      <c r="CF141" s="97">
        <f t="shared" si="595"/>
        <v>385971.53</v>
      </c>
      <c r="CG141" s="97">
        <f t="shared" si="595"/>
        <v>683549.87000000011</v>
      </c>
      <c r="CH141" s="97">
        <f t="shared" si="595"/>
        <v>515044.32000000007</v>
      </c>
      <c r="CI141" s="97">
        <f t="shared" si="595"/>
        <v>274375.04000000004</v>
      </c>
      <c r="CJ141" s="97">
        <f t="shared" si="595"/>
        <v>274023.40999999992</v>
      </c>
      <c r="CK141" s="97">
        <f t="shared" si="595"/>
        <v>322508.79999999981</v>
      </c>
      <c r="CL141" s="97">
        <f t="shared" si="595"/>
        <v>611069.96999999974</v>
      </c>
      <c r="CM141" s="264">
        <f t="shared" si="595"/>
        <v>57851.35999999987</v>
      </c>
      <c r="CN141" s="264">
        <f t="shared" si="595"/>
        <v>381286</v>
      </c>
      <c r="CO141" s="264">
        <f t="shared" ref="CO141:CX145" si="596">AI141-W141</f>
        <v>-1516804.6400000001</v>
      </c>
      <c r="CP141" s="264">
        <f t="shared" si="596"/>
        <v>278614.99</v>
      </c>
      <c r="CQ141" s="294">
        <f t="shared" si="596"/>
        <v>27692</v>
      </c>
      <c r="CR141" s="294">
        <f t="shared" si="596"/>
        <v>186284</v>
      </c>
      <c r="CS141" s="294">
        <f t="shared" si="596"/>
        <v>135499.18999999994</v>
      </c>
      <c r="CT141" s="294">
        <f t="shared" si="596"/>
        <v>-14854.430000000168</v>
      </c>
      <c r="CU141" s="294">
        <f t="shared" si="596"/>
        <v>38868.540000000037</v>
      </c>
      <c r="CV141" s="294">
        <f t="shared" si="596"/>
        <v>-26384.169999999925</v>
      </c>
      <c r="CW141" s="294">
        <f t="shared" si="596"/>
        <v>-146010</v>
      </c>
      <c r="CX141" s="294">
        <f t="shared" si="596"/>
        <v>36374.080000000075</v>
      </c>
      <c r="CY141" s="294">
        <f t="shared" ref="CY141:DH145" si="597">AS141-AG141</f>
        <v>338841</v>
      </c>
      <c r="CZ141" s="294">
        <f t="shared" si="597"/>
        <v>-78963</v>
      </c>
      <c r="DA141" s="294">
        <f t="shared" si="597"/>
        <v>-2164602</v>
      </c>
      <c r="DB141" s="294">
        <f t="shared" si="597"/>
        <v>-1501256</v>
      </c>
      <c r="DC141" s="294">
        <f t="shared" si="597"/>
        <v>-1806888</v>
      </c>
      <c r="DD141" s="294">
        <f t="shared" si="597"/>
        <v>-2209332</v>
      </c>
      <c r="DE141" s="294">
        <f t="shared" si="597"/>
        <v>89729</v>
      </c>
      <c r="DF141" s="294">
        <f t="shared" si="597"/>
        <v>-5381</v>
      </c>
      <c r="DG141" s="294">
        <f t="shared" si="597"/>
        <v>430825</v>
      </c>
      <c r="DH141" s="294">
        <f t="shared" si="597"/>
        <v>180390</v>
      </c>
      <c r="DI141" s="294">
        <f t="shared" ref="DI141:DY145" si="598">BC141-AQ141</f>
        <v>-67614</v>
      </c>
      <c r="DJ141" s="294">
        <f t="shared" si="598"/>
        <v>422007</v>
      </c>
      <c r="DK141" s="294">
        <f t="shared" si="598"/>
        <v>-920868</v>
      </c>
      <c r="DL141" s="294">
        <f t="shared" si="598"/>
        <v>285440</v>
      </c>
      <c r="DM141" s="294">
        <f t="shared" si="598"/>
        <v>2247736</v>
      </c>
      <c r="DN141" s="294">
        <f t="shared" si="598"/>
        <v>1614472</v>
      </c>
      <c r="DO141" s="294">
        <f t="shared" si="598"/>
        <v>2395642</v>
      </c>
      <c r="DP141" s="294">
        <f t="shared" si="598"/>
        <v>2496294</v>
      </c>
      <c r="DQ141" s="294">
        <f t="shared" si="598"/>
        <v>-41463</v>
      </c>
      <c r="DR141" s="294">
        <f t="shared" si="598"/>
        <v>508468</v>
      </c>
      <c r="DS141" s="294">
        <f t="shared" si="598"/>
        <v>65658</v>
      </c>
      <c r="DT141" s="294">
        <f t="shared" si="598"/>
        <v>122360</v>
      </c>
      <c r="DU141" s="294">
        <f t="shared" si="598"/>
        <v>803405</v>
      </c>
      <c r="DV141" s="294">
        <f t="shared" si="598"/>
        <v>468010</v>
      </c>
      <c r="DW141" s="294">
        <f t="shared" si="598"/>
        <v>1304691</v>
      </c>
      <c r="DX141" s="294">
        <f t="shared" si="598"/>
        <v>485350</v>
      </c>
      <c r="DY141" s="294">
        <f t="shared" si="598"/>
        <v>103775</v>
      </c>
      <c r="DZ141" s="327"/>
      <c r="EA141" s="61">
        <f>'MONTHLY SUMMARIES'!F101</f>
        <v>2553047</v>
      </c>
    </row>
    <row r="142" spans="1:131" s="34" customFormat="1" x14ac:dyDescent="0.25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90">
        <v>16943.95</v>
      </c>
      <c r="V142" s="190">
        <v>14985</v>
      </c>
      <c r="W142" s="190">
        <v>16943.95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23012.51</v>
      </c>
      <c r="AD142" s="190">
        <v>22343.74</v>
      </c>
      <c r="AE142" s="190">
        <v>18405</v>
      </c>
      <c r="AF142" s="190">
        <v>24124.45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7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2">
        <v>15988</v>
      </c>
      <c r="BI142" s="439">
        <v>28343</v>
      </c>
      <c r="BJ142" s="439">
        <v>21809</v>
      </c>
      <c r="BK142" s="439">
        <v>30548</v>
      </c>
      <c r="BL142" s="287">
        <v>41168</v>
      </c>
      <c r="BM142" s="287">
        <v>28334</v>
      </c>
      <c r="BN142" s="287">
        <v>19861</v>
      </c>
      <c r="BO142" s="287">
        <v>20186</v>
      </c>
      <c r="BP142" s="287">
        <v>24923</v>
      </c>
      <c r="BQ142" s="287">
        <v>23340</v>
      </c>
      <c r="BR142" s="287">
        <v>22303</v>
      </c>
      <c r="BS142" s="287">
        <v>18008</v>
      </c>
      <c r="BT142" s="287"/>
      <c r="BU142" s="94">
        <f t="shared" si="594"/>
        <v>-2672.49</v>
      </c>
      <c r="BV142" s="97">
        <f t="shared" si="594"/>
        <v>-2549.91</v>
      </c>
      <c r="BW142" s="97">
        <f t="shared" si="594"/>
        <v>-994.68999999999869</v>
      </c>
      <c r="BX142" s="97">
        <f t="shared" si="594"/>
        <v>1202.6400000000012</v>
      </c>
      <c r="BY142" s="97">
        <f t="shared" si="594"/>
        <v>1225.8999999999996</v>
      </c>
      <c r="BZ142" s="97">
        <f t="shared" si="594"/>
        <v>3420.7699999999986</v>
      </c>
      <c r="CA142" s="97">
        <f t="shared" si="594"/>
        <v>1986.4800000000014</v>
      </c>
      <c r="CB142" s="97">
        <f t="shared" si="594"/>
        <v>-516.36000000000058</v>
      </c>
      <c r="CC142" s="97">
        <f t="shared" si="594"/>
        <v>6737.2200000000012</v>
      </c>
      <c r="CD142" s="97">
        <f t="shared" si="594"/>
        <v>5274.74</v>
      </c>
      <c r="CE142" s="97">
        <f t="shared" si="595"/>
        <v>339.22000000000116</v>
      </c>
      <c r="CF142" s="97">
        <f t="shared" si="595"/>
        <v>2883.5999999999985</v>
      </c>
      <c r="CG142" s="97">
        <f t="shared" si="595"/>
        <v>20215.450000000004</v>
      </c>
      <c r="CH142" s="97">
        <f t="shared" si="595"/>
        <v>9532.869999999999</v>
      </c>
      <c r="CI142" s="97">
        <f t="shared" si="595"/>
        <v>7154.6899999999987</v>
      </c>
      <c r="CJ142" s="97">
        <f t="shared" si="595"/>
        <v>7197.8700000000008</v>
      </c>
      <c r="CK142" s="97">
        <f t="shared" si="595"/>
        <v>3030.91</v>
      </c>
      <c r="CL142" s="97">
        <f t="shared" si="595"/>
        <v>7395.7400000000016</v>
      </c>
      <c r="CM142" s="264">
        <f t="shared" si="595"/>
        <v>6801.0499999999993</v>
      </c>
      <c r="CN142" s="264">
        <f t="shared" si="595"/>
        <v>4619</v>
      </c>
      <c r="CO142" s="264">
        <f t="shared" si="596"/>
        <v>34407.050000000003</v>
      </c>
      <c r="CP142" s="264">
        <f t="shared" si="596"/>
        <v>-4750.07</v>
      </c>
      <c r="CQ142" s="294">
        <f t="shared" si="596"/>
        <v>-3648</v>
      </c>
      <c r="CR142" s="294">
        <f t="shared" si="596"/>
        <v>-1917</v>
      </c>
      <c r="CS142" s="294">
        <f t="shared" si="596"/>
        <v>-13315.550000000003</v>
      </c>
      <c r="CT142" s="294">
        <f t="shared" si="596"/>
        <v>-6902.4399999999987</v>
      </c>
      <c r="CU142" s="294">
        <f t="shared" si="596"/>
        <v>-661.5099999999984</v>
      </c>
      <c r="CV142" s="294">
        <f t="shared" si="596"/>
        <v>-1478.7400000000016</v>
      </c>
      <c r="CW142" s="294">
        <f t="shared" si="596"/>
        <v>-2346</v>
      </c>
      <c r="CX142" s="294">
        <f t="shared" si="596"/>
        <v>-7471.4500000000007</v>
      </c>
      <c r="CY142" s="294">
        <f t="shared" si="597"/>
        <v>-194</v>
      </c>
      <c r="CZ142" s="294">
        <f t="shared" si="597"/>
        <v>-5145</v>
      </c>
      <c r="DA142" s="294">
        <f t="shared" si="597"/>
        <v>-50281</v>
      </c>
      <c r="DB142" s="294">
        <f t="shared" si="597"/>
        <v>-9166</v>
      </c>
      <c r="DC142" s="294">
        <f t="shared" si="597"/>
        <v>-13811</v>
      </c>
      <c r="DD142" s="294">
        <f t="shared" si="597"/>
        <v>-15194</v>
      </c>
      <c r="DE142" s="294">
        <f t="shared" si="597"/>
        <v>10880</v>
      </c>
      <c r="DF142" s="294">
        <f t="shared" si="597"/>
        <v>330</v>
      </c>
      <c r="DG142" s="294">
        <f t="shared" si="597"/>
        <v>3311</v>
      </c>
      <c r="DH142" s="294">
        <f t="shared" si="597"/>
        <v>1249</v>
      </c>
      <c r="DI142" s="294">
        <f t="shared" si="598"/>
        <v>5015</v>
      </c>
      <c r="DJ142" s="294">
        <f t="shared" si="598"/>
        <v>3511</v>
      </c>
      <c r="DK142" s="294">
        <f t="shared" si="598"/>
        <v>-1623</v>
      </c>
      <c r="DL142" s="294">
        <f t="shared" si="598"/>
        <v>7469</v>
      </c>
      <c r="DM142" s="294">
        <f t="shared" si="598"/>
        <v>14692</v>
      </c>
      <c r="DN142" s="294">
        <f t="shared" si="598"/>
        <v>11117</v>
      </c>
      <c r="DO142" s="294">
        <f t="shared" si="598"/>
        <v>25194</v>
      </c>
      <c r="DP142" s="294">
        <f t="shared" si="598"/>
        <v>18379</v>
      </c>
      <c r="DQ142" s="294">
        <f t="shared" si="598"/>
        <v>-1614</v>
      </c>
      <c r="DR142" s="294">
        <f t="shared" si="598"/>
        <v>22839</v>
      </c>
      <c r="DS142" s="294">
        <f t="shared" si="598"/>
        <v>2672</v>
      </c>
      <c r="DT142" s="294">
        <f t="shared" si="598"/>
        <v>-2253</v>
      </c>
      <c r="DU142" s="294">
        <f t="shared" si="598"/>
        <v>-888</v>
      </c>
      <c r="DV142" s="294">
        <f t="shared" si="598"/>
        <v>4759</v>
      </c>
      <c r="DW142" s="294">
        <f t="shared" si="598"/>
        <v>1412</v>
      </c>
      <c r="DX142" s="294">
        <f t="shared" si="598"/>
        <v>375</v>
      </c>
      <c r="DY142" s="294">
        <f t="shared" si="598"/>
        <v>2246</v>
      </c>
      <c r="DZ142" s="327"/>
      <c r="EA142" s="61">
        <f>'MONTHLY SUMMARIES'!F102</f>
        <v>18008</v>
      </c>
    </row>
    <row r="143" spans="1:131" s="34" customFormat="1" x14ac:dyDescent="0.25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294107.8</v>
      </c>
      <c r="Y143" s="190">
        <v>411222</v>
      </c>
      <c r="Z143" s="190">
        <v>416812</v>
      </c>
      <c r="AA143" s="190">
        <v>490626.82</v>
      </c>
      <c r="AB143" s="190">
        <v>416914.67</v>
      </c>
      <c r="AC143" s="190">
        <v>393430.83</v>
      </c>
      <c r="AD143" s="190">
        <v>453907.24</v>
      </c>
      <c r="AE143" s="190">
        <v>565856</v>
      </c>
      <c r="AF143" s="190">
        <v>654197.41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7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2">
        <v>381282</v>
      </c>
      <c r="BI143" s="439">
        <v>538536</v>
      </c>
      <c r="BJ143" s="439">
        <v>503627</v>
      </c>
      <c r="BK143" s="439">
        <v>499141</v>
      </c>
      <c r="BL143" s="287">
        <v>496911</v>
      </c>
      <c r="BM143" s="287">
        <v>527880</v>
      </c>
      <c r="BN143" s="287">
        <v>428255</v>
      </c>
      <c r="BO143" s="287">
        <v>604989</v>
      </c>
      <c r="BP143" s="287">
        <v>759268</v>
      </c>
      <c r="BQ143" s="287">
        <v>773859</v>
      </c>
      <c r="BR143" s="287">
        <v>706849</v>
      </c>
      <c r="BS143" s="287">
        <v>494423</v>
      </c>
      <c r="BT143" s="287"/>
      <c r="BU143" s="94">
        <f t="shared" si="594"/>
        <v>18695.649999999965</v>
      </c>
      <c r="BV143" s="97">
        <f t="shared" si="594"/>
        <v>-67600.75</v>
      </c>
      <c r="BW143" s="97">
        <f t="shared" si="594"/>
        <v>-13146.059999999998</v>
      </c>
      <c r="BX143" s="97">
        <f t="shared" si="594"/>
        <v>10122.079999999958</v>
      </c>
      <c r="BY143" s="97">
        <f t="shared" si="594"/>
        <v>-8161.7700000000186</v>
      </c>
      <c r="BZ143" s="97">
        <f t="shared" si="594"/>
        <v>-11123.150000000023</v>
      </c>
      <c r="CA143" s="97">
        <f t="shared" si="594"/>
        <v>78017.909999999916</v>
      </c>
      <c r="CB143" s="97">
        <f t="shared" si="594"/>
        <v>750.46999999997206</v>
      </c>
      <c r="CC143" s="97">
        <f t="shared" si="594"/>
        <v>282583.41999999993</v>
      </c>
      <c r="CD143" s="97">
        <f t="shared" si="594"/>
        <v>28268.229999999981</v>
      </c>
      <c r="CE143" s="97">
        <f t="shared" si="595"/>
        <v>-32757.369999999995</v>
      </c>
      <c r="CF143" s="97">
        <f t="shared" si="595"/>
        <v>66270.570000000007</v>
      </c>
      <c r="CG143" s="97">
        <f t="shared" si="595"/>
        <v>164047.66000000003</v>
      </c>
      <c r="CH143" s="97">
        <f t="shared" si="595"/>
        <v>118784.07999999996</v>
      </c>
      <c r="CI143" s="97">
        <f t="shared" si="595"/>
        <v>75996.88</v>
      </c>
      <c r="CJ143" s="97">
        <f t="shared" si="595"/>
        <v>92693.770000000019</v>
      </c>
      <c r="CK143" s="97">
        <f t="shared" si="595"/>
        <v>119503.5</v>
      </c>
      <c r="CL143" s="97">
        <f t="shared" si="595"/>
        <v>154307.78000000003</v>
      </c>
      <c r="CM143" s="264">
        <f t="shared" si="595"/>
        <v>68555.430000000051</v>
      </c>
      <c r="CN143" s="264">
        <f t="shared" si="595"/>
        <v>75269</v>
      </c>
      <c r="CO143" s="264">
        <f t="shared" si="596"/>
        <v>-149487.56999999995</v>
      </c>
      <c r="CP143" s="264">
        <f t="shared" si="596"/>
        <v>214301.2</v>
      </c>
      <c r="CQ143" s="294">
        <f t="shared" si="596"/>
        <v>-6387</v>
      </c>
      <c r="CR143" s="294">
        <f t="shared" si="596"/>
        <v>23215</v>
      </c>
      <c r="CS143" s="294">
        <f t="shared" si="596"/>
        <v>62168.179999999993</v>
      </c>
      <c r="CT143" s="294">
        <f t="shared" si="596"/>
        <v>36337.330000000016</v>
      </c>
      <c r="CU143" s="294">
        <f t="shared" si="596"/>
        <v>11511.169999999984</v>
      </c>
      <c r="CV143" s="294">
        <f t="shared" si="596"/>
        <v>-38841.239999999991</v>
      </c>
      <c r="CW143" s="294">
        <f t="shared" si="596"/>
        <v>-75291</v>
      </c>
      <c r="CX143" s="294">
        <f t="shared" si="596"/>
        <v>91382.589999999967</v>
      </c>
      <c r="CY143" s="294">
        <f t="shared" si="597"/>
        <v>200069</v>
      </c>
      <c r="CZ143" s="294">
        <f t="shared" si="597"/>
        <v>77080</v>
      </c>
      <c r="DA143" s="294">
        <f t="shared" si="597"/>
        <v>-467321</v>
      </c>
      <c r="DB143" s="294">
        <f t="shared" si="597"/>
        <v>-387663</v>
      </c>
      <c r="DC143" s="294">
        <f t="shared" si="597"/>
        <v>-314520</v>
      </c>
      <c r="DD143" s="294">
        <f t="shared" si="597"/>
        <v>-381273</v>
      </c>
      <c r="DE143" s="294">
        <f t="shared" si="597"/>
        <v>-27289</v>
      </c>
      <c r="DF143" s="294">
        <f t="shared" si="597"/>
        <v>-32061</v>
      </c>
      <c r="DG143" s="294">
        <f t="shared" si="597"/>
        <v>108565</v>
      </c>
      <c r="DH143" s="294">
        <f t="shared" si="597"/>
        <v>31451</v>
      </c>
      <c r="DI143" s="294">
        <f t="shared" si="598"/>
        <v>4309</v>
      </c>
      <c r="DJ143" s="294">
        <f t="shared" si="598"/>
        <v>27372</v>
      </c>
      <c r="DK143" s="294">
        <f t="shared" si="598"/>
        <v>-294901</v>
      </c>
      <c r="DL143" s="294">
        <f t="shared" si="598"/>
        <v>-16565</v>
      </c>
      <c r="DM143" s="294">
        <f t="shared" si="598"/>
        <v>493344</v>
      </c>
      <c r="DN143" s="294">
        <f t="shared" si="598"/>
        <v>260536</v>
      </c>
      <c r="DO143" s="294">
        <f t="shared" si="598"/>
        <v>448221</v>
      </c>
      <c r="DP143" s="294">
        <f t="shared" si="598"/>
        <v>444873</v>
      </c>
      <c r="DQ143" s="294">
        <f t="shared" si="598"/>
        <v>-26365</v>
      </c>
      <c r="DR143" s="294">
        <f t="shared" si="598"/>
        <v>75720</v>
      </c>
      <c r="DS143" s="294">
        <f t="shared" si="598"/>
        <v>14373</v>
      </c>
      <c r="DT143" s="294">
        <f t="shared" si="598"/>
        <v>-18262</v>
      </c>
      <c r="DU143" s="294">
        <f t="shared" si="598"/>
        <v>110115</v>
      </c>
      <c r="DV143" s="294">
        <f t="shared" si="598"/>
        <v>-13684</v>
      </c>
      <c r="DW143" s="294">
        <f t="shared" si="598"/>
        <v>148514</v>
      </c>
      <c r="DX143" s="294">
        <f t="shared" si="598"/>
        <v>81504</v>
      </c>
      <c r="DY143" s="294">
        <f t="shared" si="598"/>
        <v>-33734</v>
      </c>
      <c r="DZ143" s="327"/>
      <c r="EA143" s="61">
        <f>'MONTHLY SUMMARIES'!F103</f>
        <v>494423</v>
      </c>
    </row>
    <row r="144" spans="1:131" s="34" customFormat="1" x14ac:dyDescent="0.25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90">
        <v>440070.97</v>
      </c>
      <c r="V144" s="190">
        <v>247795</v>
      </c>
      <c r="W144" s="190">
        <v>440070.97</v>
      </c>
      <c r="X144" s="96">
        <v>155174.29</v>
      </c>
      <c r="Y144" s="190">
        <v>305330</v>
      </c>
      <c r="Z144" s="190">
        <v>250196</v>
      </c>
      <c r="AA144" s="190">
        <v>236065.67</v>
      </c>
      <c r="AB144" s="190">
        <v>213731.88</v>
      </c>
      <c r="AC144" s="190">
        <v>201393.59</v>
      </c>
      <c r="AD144" s="190">
        <v>297954.43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7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2">
        <v>250070</v>
      </c>
      <c r="BI144" s="439">
        <v>299603</v>
      </c>
      <c r="BJ144" s="439">
        <v>272398</v>
      </c>
      <c r="BK144" s="439">
        <v>328720</v>
      </c>
      <c r="BL144" s="287">
        <v>320632</v>
      </c>
      <c r="BM144" s="287">
        <v>329273</v>
      </c>
      <c r="BN144" s="287">
        <v>300879</v>
      </c>
      <c r="BO144" s="287">
        <v>307563</v>
      </c>
      <c r="BP144" s="287">
        <v>462528</v>
      </c>
      <c r="BQ144" s="287">
        <v>407705</v>
      </c>
      <c r="BR144" s="287">
        <v>399701</v>
      </c>
      <c r="BS144" s="287">
        <v>359283</v>
      </c>
      <c r="BT144" s="287"/>
      <c r="BU144" s="94">
        <f t="shared" si="594"/>
        <v>13767.470000000001</v>
      </c>
      <c r="BV144" s="97">
        <f t="shared" si="594"/>
        <v>-95228.200000000012</v>
      </c>
      <c r="BW144" s="97">
        <f t="shared" si="594"/>
        <v>-11807.059999999998</v>
      </c>
      <c r="BX144" s="97">
        <f t="shared" si="594"/>
        <v>1711.9500000000116</v>
      </c>
      <c r="BY144" s="97">
        <f t="shared" si="594"/>
        <v>-42848.619999999995</v>
      </c>
      <c r="BZ144" s="97">
        <f t="shared" si="594"/>
        <v>-77954.359999999986</v>
      </c>
      <c r="CA144" s="97">
        <f t="shared" si="594"/>
        <v>159110.15999999997</v>
      </c>
      <c r="CB144" s="97">
        <f t="shared" si="594"/>
        <v>-92429.770000000019</v>
      </c>
      <c r="CC144" s="97">
        <f t="shared" si="594"/>
        <v>169381.68</v>
      </c>
      <c r="CD144" s="97">
        <f t="shared" si="594"/>
        <v>22826.920000000013</v>
      </c>
      <c r="CE144" s="97">
        <f t="shared" si="595"/>
        <v>-34172.919999999984</v>
      </c>
      <c r="CF144" s="97">
        <f t="shared" si="595"/>
        <v>4892.7799999999988</v>
      </c>
      <c r="CG144" s="97">
        <f t="shared" si="595"/>
        <v>80743.020000000019</v>
      </c>
      <c r="CH144" s="97">
        <f t="shared" si="595"/>
        <v>75302.800000000017</v>
      </c>
      <c r="CI144" s="97">
        <f t="shared" si="595"/>
        <v>-30090.559999999998</v>
      </c>
      <c r="CJ144" s="97">
        <f t="shared" si="595"/>
        <v>65857.169999999984</v>
      </c>
      <c r="CK144" s="97">
        <f t="shared" si="595"/>
        <v>72030.010000000009</v>
      </c>
      <c r="CL144" s="97">
        <f t="shared" si="595"/>
        <v>53171.19</v>
      </c>
      <c r="CM144" s="264">
        <f t="shared" si="595"/>
        <v>-65823.969999999972</v>
      </c>
      <c r="CN144" s="264">
        <f t="shared" si="595"/>
        <v>58409</v>
      </c>
      <c r="CO144" s="264">
        <f t="shared" si="596"/>
        <v>-68556.969999999972</v>
      </c>
      <c r="CP144" s="264">
        <f t="shared" si="596"/>
        <v>113895.70999999999</v>
      </c>
      <c r="CQ144" s="294">
        <f t="shared" si="596"/>
        <v>5691</v>
      </c>
      <c r="CR144" s="294">
        <f t="shared" si="596"/>
        <v>102379</v>
      </c>
      <c r="CS144" s="294">
        <f t="shared" si="596"/>
        <v>3012.3299999999872</v>
      </c>
      <c r="CT144" s="294">
        <f t="shared" si="596"/>
        <v>36312.119999999995</v>
      </c>
      <c r="CU144" s="294">
        <f t="shared" si="596"/>
        <v>16519.410000000003</v>
      </c>
      <c r="CV144" s="294">
        <f t="shared" si="596"/>
        <v>10616.570000000007</v>
      </c>
      <c r="CW144" s="294">
        <f t="shared" si="596"/>
        <v>-73619</v>
      </c>
      <c r="CX144" s="294">
        <f t="shared" si="596"/>
        <v>77711.219999999972</v>
      </c>
      <c r="CY144" s="294">
        <f t="shared" si="597"/>
        <v>32815</v>
      </c>
      <c r="CZ144" s="294">
        <f t="shared" si="597"/>
        <v>150283</v>
      </c>
      <c r="DA144" s="294">
        <f t="shared" si="597"/>
        <v>-356504</v>
      </c>
      <c r="DB144" s="294">
        <f t="shared" si="597"/>
        <v>-204462</v>
      </c>
      <c r="DC144" s="294">
        <f t="shared" si="597"/>
        <v>-289089</v>
      </c>
      <c r="DD144" s="294">
        <f t="shared" si="597"/>
        <v>-299602</v>
      </c>
      <c r="DE144" s="294">
        <f t="shared" si="597"/>
        <v>53401</v>
      </c>
      <c r="DF144" s="294">
        <f t="shared" si="597"/>
        <v>-8353</v>
      </c>
      <c r="DG144" s="294">
        <f t="shared" si="597"/>
        <v>27916</v>
      </c>
      <c r="DH144" s="294">
        <f t="shared" si="597"/>
        <v>6106</v>
      </c>
      <c r="DI144" s="294">
        <f t="shared" si="598"/>
        <v>94664</v>
      </c>
      <c r="DJ144" s="294">
        <f t="shared" si="598"/>
        <v>-32309</v>
      </c>
      <c r="DK144" s="294">
        <f t="shared" si="598"/>
        <v>-37215</v>
      </c>
      <c r="DL144" s="294">
        <f t="shared" si="598"/>
        <v>-86640</v>
      </c>
      <c r="DM144" s="294">
        <f t="shared" si="598"/>
        <v>342840</v>
      </c>
      <c r="DN144" s="294">
        <f t="shared" si="598"/>
        <v>185462</v>
      </c>
      <c r="DO144" s="294">
        <f t="shared" si="598"/>
        <v>277671</v>
      </c>
      <c r="DP144" s="294">
        <f t="shared" si="598"/>
        <v>219425</v>
      </c>
      <c r="DQ144" s="294">
        <f t="shared" si="598"/>
        <v>36241</v>
      </c>
      <c r="DR144" s="294">
        <f t="shared" si="598"/>
        <v>78941</v>
      </c>
      <c r="DS144" s="294">
        <f t="shared" si="598"/>
        <v>83444</v>
      </c>
      <c r="DT144" s="294">
        <f t="shared" si="598"/>
        <v>-13798</v>
      </c>
      <c r="DU144" s="294">
        <f t="shared" si="598"/>
        <v>-20544</v>
      </c>
      <c r="DV144" s="294">
        <f t="shared" si="598"/>
        <v>94961</v>
      </c>
      <c r="DW144" s="294">
        <f t="shared" si="598"/>
        <v>37858</v>
      </c>
      <c r="DX144" s="294">
        <f t="shared" si="598"/>
        <v>29854</v>
      </c>
      <c r="DY144" s="294">
        <f t="shared" si="598"/>
        <v>1433</v>
      </c>
      <c r="DZ144" s="327"/>
      <c r="EA144" s="61">
        <f>'MONTHLY SUMMARIES'!F104</f>
        <v>359283</v>
      </c>
    </row>
    <row r="145" spans="1:134" s="34" customFormat="1" x14ac:dyDescent="0.25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254677.55</v>
      </c>
      <c r="V145" s="190">
        <v>214366</v>
      </c>
      <c r="W145" s="190">
        <v>254677.55</v>
      </c>
      <c r="X145" s="96">
        <v>128940.82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111373.68</v>
      </c>
      <c r="AD145" s="190">
        <v>217492.75</v>
      </c>
      <c r="AE145" s="190">
        <v>99970</v>
      </c>
      <c r="AF145" s="190">
        <v>267433.3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7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2">
        <v>164287</v>
      </c>
      <c r="BI145" s="439">
        <v>137964</v>
      </c>
      <c r="BJ145" s="439">
        <v>177986</v>
      </c>
      <c r="BK145" s="439">
        <v>214480</v>
      </c>
      <c r="BL145" s="287">
        <v>239669</v>
      </c>
      <c r="BM145" s="287">
        <v>134702</v>
      </c>
      <c r="BN145" s="287">
        <v>144122</v>
      </c>
      <c r="BO145" s="287">
        <v>327332</v>
      </c>
      <c r="BP145" s="287">
        <v>240777</v>
      </c>
      <c r="BQ145" s="287">
        <v>301384</v>
      </c>
      <c r="BR145" s="287">
        <v>179228</v>
      </c>
      <c r="BS145" s="287">
        <v>166515</v>
      </c>
      <c r="BT145" s="287"/>
      <c r="BU145" s="94">
        <f t="shared" si="594"/>
        <v>126084.48000000001</v>
      </c>
      <c r="BV145" s="97">
        <f t="shared" si="594"/>
        <v>-33797.840000000011</v>
      </c>
      <c r="BW145" s="97">
        <f t="shared" si="594"/>
        <v>22170.690000000002</v>
      </c>
      <c r="BX145" s="97">
        <f t="shared" si="594"/>
        <v>-32582.020000000019</v>
      </c>
      <c r="BY145" s="97">
        <f t="shared" si="594"/>
        <v>38833.020000000019</v>
      </c>
      <c r="BZ145" s="97">
        <f t="shared" si="594"/>
        <v>844.11999999999534</v>
      </c>
      <c r="CA145" s="97">
        <f t="shared" si="594"/>
        <v>-5693.6500000000233</v>
      </c>
      <c r="CB145" s="97">
        <f t="shared" si="594"/>
        <v>15756.459999999992</v>
      </c>
      <c r="CC145" s="97">
        <f t="shared" si="594"/>
        <v>46675.199999999983</v>
      </c>
      <c r="CD145" s="97">
        <f t="shared" si="594"/>
        <v>-3578.9400000000023</v>
      </c>
      <c r="CE145" s="97">
        <f t="shared" si="595"/>
        <v>41157.320000000007</v>
      </c>
      <c r="CF145" s="97">
        <f t="shared" si="595"/>
        <v>9780.8699999999953</v>
      </c>
      <c r="CG145" s="97">
        <f t="shared" si="595"/>
        <v>-59252.170000000013</v>
      </c>
      <c r="CH145" s="97">
        <f t="shared" si="595"/>
        <v>63642.3</v>
      </c>
      <c r="CI145" s="97">
        <f t="shared" si="595"/>
        <v>-41613.570000000007</v>
      </c>
      <c r="CJ145" s="97">
        <f t="shared" si="595"/>
        <v>77610.950000000012</v>
      </c>
      <c r="CK145" s="97">
        <f t="shared" si="595"/>
        <v>-161013.63</v>
      </c>
      <c r="CL145" s="97">
        <f t="shared" si="595"/>
        <v>58730.26999999999</v>
      </c>
      <c r="CM145" s="264">
        <f t="shared" si="595"/>
        <v>-7973.5499999999884</v>
      </c>
      <c r="CN145" s="264">
        <f t="shared" si="595"/>
        <v>-116745</v>
      </c>
      <c r="CO145" s="264">
        <f t="shared" si="596"/>
        <v>-10615.549999999988</v>
      </c>
      <c r="CP145" s="264">
        <f t="shared" si="596"/>
        <v>11605.179999999993</v>
      </c>
      <c r="CQ145" s="294">
        <f t="shared" si="596"/>
        <v>-180562</v>
      </c>
      <c r="CR145" s="294">
        <f t="shared" si="596"/>
        <v>179852</v>
      </c>
      <c r="CS145" s="294">
        <f t="shared" si="596"/>
        <v>-10255.720000000001</v>
      </c>
      <c r="CT145" s="294">
        <f t="shared" si="596"/>
        <v>-45408.78</v>
      </c>
      <c r="CU145" s="294">
        <f t="shared" si="596"/>
        <v>164259.32</v>
      </c>
      <c r="CV145" s="294">
        <f t="shared" si="596"/>
        <v>15162.25</v>
      </c>
      <c r="CW145" s="294">
        <f t="shared" si="596"/>
        <v>10871</v>
      </c>
      <c r="CX145" s="294">
        <f t="shared" si="596"/>
        <v>-42323.299999999988</v>
      </c>
      <c r="CY145" s="294">
        <f t="shared" si="597"/>
        <v>-35164</v>
      </c>
      <c r="CZ145" s="294">
        <f t="shared" si="597"/>
        <v>80436</v>
      </c>
      <c r="DA145" s="294">
        <f t="shared" si="597"/>
        <v>-225730</v>
      </c>
      <c r="DB145" s="294">
        <f t="shared" si="597"/>
        <v>-25582</v>
      </c>
      <c r="DC145" s="294">
        <f t="shared" si="597"/>
        <v>-55295</v>
      </c>
      <c r="DD145" s="294">
        <f t="shared" si="597"/>
        <v>-225250</v>
      </c>
      <c r="DE145" s="294">
        <f t="shared" si="597"/>
        <v>31156</v>
      </c>
      <c r="DF145" s="294">
        <f t="shared" si="597"/>
        <v>50828</v>
      </c>
      <c r="DG145" s="294">
        <f t="shared" si="597"/>
        <v>-96662</v>
      </c>
      <c r="DH145" s="294">
        <f t="shared" si="597"/>
        <v>16023</v>
      </c>
      <c r="DI145" s="294">
        <f t="shared" si="598"/>
        <v>52329</v>
      </c>
      <c r="DJ145" s="294">
        <f t="shared" si="598"/>
        <v>-39662</v>
      </c>
      <c r="DK145" s="294">
        <f t="shared" si="598"/>
        <v>44240</v>
      </c>
      <c r="DL145" s="294">
        <f t="shared" si="598"/>
        <v>77723</v>
      </c>
      <c r="DM145" s="294">
        <f t="shared" si="598"/>
        <v>135607</v>
      </c>
      <c r="DN145" s="294">
        <f t="shared" si="598"/>
        <v>49323</v>
      </c>
      <c r="DO145" s="294">
        <f t="shared" si="598"/>
        <v>137964</v>
      </c>
      <c r="DP145" s="294">
        <f t="shared" si="598"/>
        <v>130481</v>
      </c>
      <c r="DQ145" s="294">
        <f t="shared" si="598"/>
        <v>-8869</v>
      </c>
      <c r="DR145" s="294">
        <f t="shared" si="598"/>
        <v>40538</v>
      </c>
      <c r="DS145" s="294">
        <f t="shared" si="598"/>
        <v>-44269</v>
      </c>
      <c r="DT145" s="294">
        <f t="shared" si="598"/>
        <v>-104556</v>
      </c>
      <c r="DU145" s="294">
        <f t="shared" si="598"/>
        <v>164162</v>
      </c>
      <c r="DV145" s="294">
        <f t="shared" si="598"/>
        <v>55329</v>
      </c>
      <c r="DW145" s="294">
        <f t="shared" si="598"/>
        <v>45604</v>
      </c>
      <c r="DX145" s="294">
        <f t="shared" si="598"/>
        <v>-76552</v>
      </c>
      <c r="DY145" s="294">
        <f t="shared" si="598"/>
        <v>12576</v>
      </c>
      <c r="DZ145" s="327"/>
      <c r="EA145" s="61">
        <f>'MONTHLY SUMMARIES'!F105</f>
        <v>166515</v>
      </c>
    </row>
    <row r="146" spans="1:134" s="127" customFormat="1" x14ac:dyDescent="0.25">
      <c r="A146" s="144"/>
      <c r="B146" s="35" t="s">
        <v>148</v>
      </c>
      <c r="C146" s="128">
        <f>SUM(C141:C145)</f>
        <v>2292913.14</v>
      </c>
      <c r="D146" s="129">
        <f t="shared" ref="D146:X146" si="599">SUM(D141:D145)</f>
        <v>2470200.59</v>
      </c>
      <c r="E146" s="129">
        <f t="shared" si="599"/>
        <v>2326768.44</v>
      </c>
      <c r="F146" s="130">
        <f t="shared" si="599"/>
        <v>2298113.27</v>
      </c>
      <c r="G146" s="129">
        <f t="shared" si="599"/>
        <v>2941764.9699999997</v>
      </c>
      <c r="H146" s="129">
        <f t="shared" si="599"/>
        <v>4153885.4000000004</v>
      </c>
      <c r="I146" s="129">
        <f t="shared" si="599"/>
        <v>4102854.9600000004</v>
      </c>
      <c r="J146" s="129">
        <f t="shared" si="599"/>
        <v>3356314.06</v>
      </c>
      <c r="K146" s="129">
        <f t="shared" si="599"/>
        <v>2400050.3600000003</v>
      </c>
      <c r="L146" s="131">
        <f t="shared" si="599"/>
        <v>2157399.9000000004</v>
      </c>
      <c r="M146" s="129">
        <f t="shared" si="599"/>
        <v>3066606.46</v>
      </c>
      <c r="N146" s="129">
        <f t="shared" si="599"/>
        <v>2613371.65</v>
      </c>
      <c r="O146" s="129">
        <f t="shared" si="599"/>
        <v>2578747.7400000002</v>
      </c>
      <c r="P146" s="129">
        <f t="shared" si="599"/>
        <v>2245194.83</v>
      </c>
      <c r="Q146" s="129">
        <f t="shared" si="599"/>
        <v>2430557.59</v>
      </c>
      <c r="R146" s="129">
        <f t="shared" si="599"/>
        <v>2569760.16</v>
      </c>
      <c r="S146" s="129">
        <f t="shared" si="599"/>
        <v>3452763.41</v>
      </c>
      <c r="T146" s="129">
        <f t="shared" si="599"/>
        <v>4326547.91</v>
      </c>
      <c r="U146" s="129">
        <f t="shared" si="599"/>
        <v>5246256.68</v>
      </c>
      <c r="V146" s="129">
        <f t="shared" si="599"/>
        <v>3737711</v>
      </c>
      <c r="W146" s="129">
        <f t="shared" si="599"/>
        <v>5246256.68</v>
      </c>
      <c r="X146" s="131">
        <f t="shared" si="599"/>
        <v>2432332.9899999998</v>
      </c>
      <c r="Y146" s="129">
        <v>3124203</v>
      </c>
      <c r="Z146" s="231">
        <v>3083171</v>
      </c>
      <c r="AA146" s="129">
        <f t="shared" ref="AA146" si="600">SUM(AA141:AA145)</f>
        <v>3468051.57</v>
      </c>
      <c r="AB146" s="231">
        <v>3027501.1999999997</v>
      </c>
      <c r="AC146" s="231">
        <v>2716380.07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58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1">
        <v>3038781</v>
      </c>
      <c r="BI146" s="438">
        <v>3772078</v>
      </c>
      <c r="BJ146" s="438">
        <v>3751785</v>
      </c>
      <c r="BK146" s="438">
        <v>3760967</v>
      </c>
      <c r="BL146" s="286">
        <v>3764854</v>
      </c>
      <c r="BM146" s="286">
        <v>3542710</v>
      </c>
      <c r="BN146" s="286">
        <v>3264928</v>
      </c>
      <c r="BO146" s="286">
        <v>4667381</v>
      </c>
      <c r="BP146" s="286">
        <v>6357190</v>
      </c>
      <c r="BQ146" s="286">
        <v>6169746</v>
      </c>
      <c r="BR146" s="286">
        <v>5152198</v>
      </c>
      <c r="BS146" s="286">
        <v>3591276</v>
      </c>
      <c r="BT146" s="286"/>
      <c r="BU146" s="128">
        <f t="shared" si="515"/>
        <v>285834.59999999998</v>
      </c>
      <c r="BV146" s="132">
        <f t="shared" ref="BV146:BX146" si="601">SUM(BV141:BV145)</f>
        <v>-225005.75999999983</v>
      </c>
      <c r="BW146" s="132">
        <f t="shared" si="601"/>
        <v>103789.15000000002</v>
      </c>
      <c r="BX146" s="132">
        <f t="shared" si="601"/>
        <v>271646.88999999996</v>
      </c>
      <c r="BY146" s="132">
        <f t="shared" ref="BY146:BZ146" si="602">SUM(BY141:BY145)</f>
        <v>510998.44000000018</v>
      </c>
      <c r="BZ146" s="132">
        <f t="shared" si="602"/>
        <v>172662.51000000033</v>
      </c>
      <c r="CA146" s="132">
        <f t="shared" ref="CA146:CB146" si="603">SUM(CA141:CA145)</f>
        <v>1143401.7200000002</v>
      </c>
      <c r="CB146" s="132">
        <f t="shared" si="603"/>
        <v>381396.94000000006</v>
      </c>
      <c r="CC146" s="132">
        <f t="shared" ref="CC146:CD146" si="604">SUM(CC141:CC145)</f>
        <v>2846206.3200000003</v>
      </c>
      <c r="CD146" s="132">
        <f t="shared" si="604"/>
        <v>274933.08999999991</v>
      </c>
      <c r="CE146" s="132">
        <f t="shared" ref="CE146:CF146" si="605">SUM(CE141:CE145)</f>
        <v>57596.540000000066</v>
      </c>
      <c r="CF146" s="132">
        <f t="shared" si="605"/>
        <v>469799.35</v>
      </c>
      <c r="CG146" s="132">
        <f t="shared" ref="CG146:CH146" si="606">SUM(CG141:CG145)</f>
        <v>889303.83000000007</v>
      </c>
      <c r="CH146" s="132">
        <f t="shared" si="606"/>
        <v>782306.37000000011</v>
      </c>
      <c r="CI146" s="132">
        <f t="shared" ref="CI146:CJ146" si="607">SUM(CI141:CI145)</f>
        <v>285822.48000000004</v>
      </c>
      <c r="CJ146" s="132">
        <f t="shared" si="607"/>
        <v>517383.16999999993</v>
      </c>
      <c r="CK146" s="132">
        <f t="shared" ref="CK146:CL146" si="608">SUM(CK141:CK145)</f>
        <v>356059.58999999979</v>
      </c>
      <c r="CL146" s="132">
        <f t="shared" si="608"/>
        <v>884674.94999999972</v>
      </c>
      <c r="CM146" s="265">
        <f t="shared" ref="CM146:CN146" si="609">SUM(CM141:CM145)</f>
        <v>59410.319999999949</v>
      </c>
      <c r="CN146" s="265">
        <f t="shared" si="609"/>
        <v>402838</v>
      </c>
      <c r="CO146" s="265">
        <f t="shared" ref="CO146:CQ146" si="610">SUM(CO141:CO145)</f>
        <v>-1711057.6800000002</v>
      </c>
      <c r="CP146" s="265">
        <f t="shared" si="610"/>
        <v>613667.01</v>
      </c>
      <c r="CQ146" s="295">
        <f t="shared" si="610"/>
        <v>-157214</v>
      </c>
      <c r="CR146" s="295">
        <f t="shared" ref="CR146:CS146" si="611">SUM(CR141:CR145)</f>
        <v>489813</v>
      </c>
      <c r="CS146" s="295">
        <f t="shared" si="611"/>
        <v>177108.42999999993</v>
      </c>
      <c r="CT146" s="295">
        <f t="shared" ref="CT146:CU146" si="612">SUM(CT141:CT145)</f>
        <v>5483.7999999998428</v>
      </c>
      <c r="CU146" s="295">
        <f t="shared" si="612"/>
        <v>230496.93000000005</v>
      </c>
      <c r="CV146" s="295">
        <f t="shared" ref="CV146" si="613">SUM(CV141:CV145)</f>
        <v>-40925.329999999914</v>
      </c>
      <c r="CW146" s="295">
        <f t="shared" ref="CW146" si="614">SUM(CW141:CW145)</f>
        <v>-286395</v>
      </c>
      <c r="CX146" s="295">
        <f t="shared" ref="CX146" si="615">SUM(CX141:CX145)</f>
        <v>155673.14000000001</v>
      </c>
      <c r="CY146" s="295">
        <f t="shared" ref="CY146" si="616">SUM(CY141:CY145)</f>
        <v>536367</v>
      </c>
      <c r="CZ146" s="295">
        <f t="shared" ref="CZ146" si="617">SUM(CZ141:CZ145)</f>
        <v>223691</v>
      </c>
      <c r="DA146" s="295">
        <f t="shared" ref="DA146" si="618">SUM(DA141:DA145)</f>
        <v>-3264438</v>
      </c>
      <c r="DB146" s="295">
        <f t="shared" ref="DB146" si="619">SUM(DB141:DB145)</f>
        <v>-2128129</v>
      </c>
      <c r="DC146" s="295">
        <f t="shared" ref="DC146" si="620">SUM(DC141:DC145)</f>
        <v>-2479603</v>
      </c>
      <c r="DD146" s="295">
        <f t="shared" ref="DD146" si="621">SUM(DD141:DD145)</f>
        <v>-3130651</v>
      </c>
      <c r="DE146" s="295">
        <f t="shared" ref="DE146" si="622">SUM(DE141:DE145)</f>
        <v>157877</v>
      </c>
      <c r="DF146" s="295">
        <f t="shared" ref="DF146" si="623">SUM(DF141:DF145)</f>
        <v>5363</v>
      </c>
      <c r="DG146" s="295">
        <f t="shared" ref="DG146" si="624">SUM(DG141:DG145)</f>
        <v>473955</v>
      </c>
      <c r="DH146" s="295">
        <f t="shared" ref="DH146" si="625">SUM(DH141:DH145)</f>
        <v>235219</v>
      </c>
      <c r="DI146" s="295">
        <f t="shared" ref="DI146" si="626">SUM(DI141:DI145)</f>
        <v>88703</v>
      </c>
      <c r="DJ146" s="295">
        <f t="shared" ref="DJ146" si="627">SUM(DJ141:DJ145)</f>
        <v>380919</v>
      </c>
      <c r="DK146" s="295">
        <f t="shared" ref="DK146:DL146" si="628">SUM(DK141:DK145)</f>
        <v>-1210367</v>
      </c>
      <c r="DL146" s="295">
        <f t="shared" si="628"/>
        <v>267427</v>
      </c>
      <c r="DM146" s="295">
        <f t="shared" ref="DM146:DN146" si="629">SUM(DM141:DM145)</f>
        <v>3234219</v>
      </c>
      <c r="DN146" s="295">
        <f t="shared" si="629"/>
        <v>2120910</v>
      </c>
      <c r="DO146" s="295">
        <f t="shared" ref="DO146:DP146" si="630">SUM(DO141:DO145)</f>
        <v>3284692</v>
      </c>
      <c r="DP146" s="295">
        <f t="shared" si="630"/>
        <v>3309452</v>
      </c>
      <c r="DQ146" s="295">
        <f t="shared" ref="DQ146" si="631">SUM(DQ141:DQ145)</f>
        <v>-42070</v>
      </c>
      <c r="DR146" s="295">
        <f t="shared" ref="DR146:DS146" si="632">SUM(DR141:DR145)</f>
        <v>726506</v>
      </c>
      <c r="DS146" s="295">
        <f t="shared" si="632"/>
        <v>121878</v>
      </c>
      <c r="DT146" s="295">
        <f t="shared" ref="DT146" si="633">SUM(DT141:DT145)</f>
        <v>-16509</v>
      </c>
      <c r="DU146" s="295">
        <f t="shared" ref="DU146:DV146" si="634">SUM(DU141:DU145)</f>
        <v>1056250</v>
      </c>
      <c r="DV146" s="295">
        <f t="shared" si="634"/>
        <v>609375</v>
      </c>
      <c r="DW146" s="295">
        <f t="shared" ref="DW146" si="635">SUM(DW141:DW145)</f>
        <v>1538079</v>
      </c>
      <c r="DX146" s="295">
        <f t="shared" ref="DX146:DY146" si="636">SUM(DX141:DX145)</f>
        <v>520531</v>
      </c>
      <c r="DY146" s="295">
        <f t="shared" si="636"/>
        <v>86296</v>
      </c>
      <c r="DZ146" s="328"/>
      <c r="EA146" s="41">
        <f t="shared" si="548"/>
        <v>3591276</v>
      </c>
      <c r="EB146" s="34"/>
      <c r="EC146" s="34"/>
      <c r="ED146" s="34"/>
    </row>
    <row r="147" spans="1:134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4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325"/>
      <c r="EA147" s="87"/>
      <c r="EB147" s="34"/>
      <c r="EC147" s="34"/>
      <c r="ED147" s="34"/>
    </row>
    <row r="148" spans="1:134" s="56" customFormat="1" x14ac:dyDescent="0.25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59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3">
        <v>11062</v>
      </c>
      <c r="BI148" s="440">
        <v>13010</v>
      </c>
      <c r="BJ148" s="440">
        <v>12520</v>
      </c>
      <c r="BK148" s="440">
        <v>11970</v>
      </c>
      <c r="BL148" s="288">
        <v>12729</v>
      </c>
      <c r="BM148" s="288">
        <v>12651</v>
      </c>
      <c r="BN148" s="288">
        <v>11305</v>
      </c>
      <c r="BO148" s="288">
        <v>12520</v>
      </c>
      <c r="BP148" s="288">
        <v>12460</v>
      </c>
      <c r="BQ148" s="288">
        <v>12328</v>
      </c>
      <c r="BR148" s="288">
        <v>13275</v>
      </c>
      <c r="BS148" s="288">
        <v>11633</v>
      </c>
      <c r="BT148" s="288"/>
      <c r="BU148" s="99">
        <f t="shared" ref="BU148:CD152" si="637">O148-C148</f>
        <v>1081</v>
      </c>
      <c r="BV148" s="102">
        <f t="shared" si="637"/>
        <v>112</v>
      </c>
      <c r="BW148" s="102">
        <f t="shared" si="637"/>
        <v>-331</v>
      </c>
      <c r="BX148" s="102">
        <f t="shared" si="637"/>
        <v>1377</v>
      </c>
      <c r="BY148" s="102">
        <f t="shared" si="637"/>
        <v>941</v>
      </c>
      <c r="BZ148" s="102">
        <f t="shared" si="637"/>
        <v>-207</v>
      </c>
      <c r="CA148" s="102">
        <f t="shared" si="637"/>
        <v>1811</v>
      </c>
      <c r="CB148" s="102">
        <f t="shared" si="637"/>
        <v>-755</v>
      </c>
      <c r="CC148" s="102">
        <f t="shared" si="637"/>
        <v>1862</v>
      </c>
      <c r="CD148" s="102">
        <f t="shared" si="637"/>
        <v>-261</v>
      </c>
      <c r="CE148" s="102">
        <f t="shared" ref="CE148:CN152" si="638">Y148-M148</f>
        <v>-1178</v>
      </c>
      <c r="CF148" s="102">
        <f t="shared" si="638"/>
        <v>-666</v>
      </c>
      <c r="CG148" s="102">
        <f t="shared" si="638"/>
        <v>1014</v>
      </c>
      <c r="CH148" s="102">
        <f t="shared" si="638"/>
        <v>264</v>
      </c>
      <c r="CI148" s="102">
        <f t="shared" si="638"/>
        <v>255</v>
      </c>
      <c r="CJ148" s="102">
        <f t="shared" si="638"/>
        <v>82</v>
      </c>
      <c r="CK148" s="102">
        <f t="shared" si="638"/>
        <v>-228</v>
      </c>
      <c r="CL148" s="102">
        <f t="shared" si="638"/>
        <v>721</v>
      </c>
      <c r="CM148" s="266">
        <f t="shared" si="638"/>
        <v>-998</v>
      </c>
      <c r="CN148" s="266">
        <f t="shared" si="638"/>
        <v>856</v>
      </c>
      <c r="CO148" s="266">
        <f t="shared" ref="CO148:CX152" si="639">AI148-W148</f>
        <v>-656</v>
      </c>
      <c r="CP148" s="266">
        <f t="shared" si="639"/>
        <v>1447</v>
      </c>
      <c r="CQ148" s="291">
        <f t="shared" si="639"/>
        <v>188</v>
      </c>
      <c r="CR148" s="291">
        <f t="shared" si="639"/>
        <v>352</v>
      </c>
      <c r="CS148" s="291">
        <f t="shared" si="639"/>
        <v>-192</v>
      </c>
      <c r="CT148" s="291">
        <f t="shared" si="639"/>
        <v>93</v>
      </c>
      <c r="CU148" s="291">
        <f t="shared" si="639"/>
        <v>283</v>
      </c>
      <c r="CV148" s="291">
        <f t="shared" si="639"/>
        <v>-417</v>
      </c>
      <c r="CW148" s="291">
        <f t="shared" si="639"/>
        <v>-306</v>
      </c>
      <c r="CX148" s="291">
        <f t="shared" si="639"/>
        <v>733</v>
      </c>
      <c r="CY148" s="291">
        <f t="shared" ref="CY148:DH152" si="640">AS148-AG148</f>
        <v>315</v>
      </c>
      <c r="CZ148" s="291">
        <f t="shared" si="640"/>
        <v>-742</v>
      </c>
      <c r="DA148" s="291">
        <f t="shared" si="640"/>
        <v>-10620</v>
      </c>
      <c r="DB148" s="291">
        <f t="shared" si="640"/>
        <v>-9255</v>
      </c>
      <c r="DC148" s="291">
        <f t="shared" si="640"/>
        <v>-9885</v>
      </c>
      <c r="DD148" s="291">
        <f t="shared" si="640"/>
        <v>-10067</v>
      </c>
      <c r="DE148" s="291">
        <f t="shared" si="640"/>
        <v>595</v>
      </c>
      <c r="DF148" s="291">
        <f t="shared" si="640"/>
        <v>-871</v>
      </c>
      <c r="DG148" s="291">
        <f t="shared" si="640"/>
        <v>876</v>
      </c>
      <c r="DH148" s="291">
        <f t="shared" si="640"/>
        <v>175</v>
      </c>
      <c r="DI148" s="291">
        <f t="shared" ref="DI148:DY152" si="641">BC148-AQ148</f>
        <v>-527</v>
      </c>
      <c r="DJ148" s="291">
        <f t="shared" si="641"/>
        <v>92</v>
      </c>
      <c r="DK148" s="291">
        <f t="shared" si="641"/>
        <v>534</v>
      </c>
      <c r="DL148" s="291">
        <f t="shared" si="641"/>
        <v>566</v>
      </c>
      <c r="DM148" s="291">
        <f t="shared" si="641"/>
        <v>11089</v>
      </c>
      <c r="DN148" s="291">
        <f t="shared" si="641"/>
        <v>8137</v>
      </c>
      <c r="DO148" s="291">
        <f t="shared" si="641"/>
        <v>11299</v>
      </c>
      <c r="DP148" s="291">
        <f t="shared" si="641"/>
        <v>10873</v>
      </c>
      <c r="DQ148" s="291">
        <f t="shared" si="641"/>
        <v>-1141</v>
      </c>
      <c r="DR148" s="291">
        <f t="shared" si="641"/>
        <v>1874</v>
      </c>
      <c r="DS148" s="291">
        <f t="shared" si="641"/>
        <v>-61</v>
      </c>
      <c r="DT148" s="291">
        <f t="shared" si="641"/>
        <v>-617</v>
      </c>
      <c r="DU148" s="291">
        <f t="shared" si="641"/>
        <v>1282</v>
      </c>
      <c r="DV148" s="291">
        <f t="shared" si="641"/>
        <v>-415</v>
      </c>
      <c r="DW148" s="291">
        <f t="shared" si="641"/>
        <v>-97</v>
      </c>
      <c r="DX148" s="291">
        <f t="shared" si="641"/>
        <v>850</v>
      </c>
      <c r="DY148" s="291">
        <f t="shared" si="641"/>
        <v>-754</v>
      </c>
      <c r="DZ148" s="325"/>
      <c r="EA148" s="61">
        <f>'MONTHLY SUMMARIES'!F108</f>
        <v>11633</v>
      </c>
      <c r="EB148" s="34"/>
      <c r="EC148" s="34"/>
      <c r="ED148" s="34"/>
    </row>
    <row r="149" spans="1:134" s="56" customFormat="1" x14ac:dyDescent="0.25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59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3">
        <v>133</v>
      </c>
      <c r="BI149" s="440">
        <v>173</v>
      </c>
      <c r="BJ149" s="440">
        <v>153</v>
      </c>
      <c r="BK149" s="440">
        <v>146</v>
      </c>
      <c r="BL149" s="288">
        <v>188</v>
      </c>
      <c r="BM149" s="288">
        <v>186</v>
      </c>
      <c r="BN149" s="288">
        <v>158</v>
      </c>
      <c r="BO149" s="288">
        <v>179</v>
      </c>
      <c r="BP149" s="288">
        <v>175</v>
      </c>
      <c r="BQ149" s="288">
        <v>173</v>
      </c>
      <c r="BR149" s="288">
        <v>184</v>
      </c>
      <c r="BS149" s="288">
        <v>138</v>
      </c>
      <c r="BT149" s="288"/>
      <c r="BU149" s="99">
        <f t="shared" si="637"/>
        <v>5</v>
      </c>
      <c r="BV149" s="102">
        <f t="shared" si="637"/>
        <v>21</v>
      </c>
      <c r="BW149" s="102">
        <f t="shared" si="637"/>
        <v>-16</v>
      </c>
      <c r="BX149" s="102">
        <f t="shared" si="637"/>
        <v>13</v>
      </c>
      <c r="BY149" s="102">
        <f t="shared" si="637"/>
        <v>21</v>
      </c>
      <c r="BZ149" s="102">
        <f t="shared" si="637"/>
        <v>20</v>
      </c>
      <c r="CA149" s="102">
        <f t="shared" si="637"/>
        <v>16</v>
      </c>
      <c r="CB149" s="102">
        <f t="shared" si="637"/>
        <v>-17</v>
      </c>
      <c r="CC149" s="102">
        <f t="shared" si="637"/>
        <v>41</v>
      </c>
      <c r="CD149" s="102">
        <f t="shared" si="637"/>
        <v>30</v>
      </c>
      <c r="CE149" s="102">
        <f t="shared" si="638"/>
        <v>3</v>
      </c>
      <c r="CF149" s="102">
        <f t="shared" si="638"/>
        <v>-4</v>
      </c>
      <c r="CG149" s="102">
        <f t="shared" si="638"/>
        <v>74</v>
      </c>
      <c r="CH149" s="102">
        <f t="shared" si="638"/>
        <v>52</v>
      </c>
      <c r="CI149" s="102">
        <f t="shared" si="638"/>
        <v>63</v>
      </c>
      <c r="CJ149" s="102">
        <f t="shared" si="638"/>
        <v>98</v>
      </c>
      <c r="CK149" s="102">
        <f t="shared" si="638"/>
        <v>35</v>
      </c>
      <c r="CL149" s="102">
        <f t="shared" si="638"/>
        <v>93</v>
      </c>
      <c r="CM149" s="266">
        <f t="shared" si="638"/>
        <v>51</v>
      </c>
      <c r="CN149" s="266">
        <f t="shared" si="638"/>
        <v>66</v>
      </c>
      <c r="CO149" s="266">
        <f t="shared" si="639"/>
        <v>100</v>
      </c>
      <c r="CP149" s="266">
        <f t="shared" si="639"/>
        <v>33</v>
      </c>
      <c r="CQ149" s="291">
        <f t="shared" si="639"/>
        <v>13</v>
      </c>
      <c r="CR149" s="291">
        <f t="shared" si="639"/>
        <v>29</v>
      </c>
      <c r="CS149" s="291">
        <f t="shared" si="639"/>
        <v>-4</v>
      </c>
      <c r="CT149" s="291">
        <f t="shared" si="639"/>
        <v>-44</v>
      </c>
      <c r="CU149" s="291">
        <f t="shared" si="639"/>
        <v>-21</v>
      </c>
      <c r="CV149" s="291">
        <f t="shared" si="639"/>
        <v>-32</v>
      </c>
      <c r="CW149" s="291">
        <f t="shared" si="639"/>
        <v>-19</v>
      </c>
      <c r="CX149" s="291">
        <f t="shared" si="639"/>
        <v>-46</v>
      </c>
      <c r="CY149" s="291">
        <f t="shared" si="640"/>
        <v>23</v>
      </c>
      <c r="CZ149" s="291">
        <f t="shared" si="640"/>
        <v>-39</v>
      </c>
      <c r="DA149" s="291">
        <f t="shared" si="640"/>
        <v>-201</v>
      </c>
      <c r="DB149" s="291">
        <f t="shared" si="640"/>
        <v>-153</v>
      </c>
      <c r="DC149" s="291">
        <f t="shared" si="640"/>
        <v>-140</v>
      </c>
      <c r="DD149" s="291">
        <f t="shared" si="640"/>
        <v>-150</v>
      </c>
      <c r="DE149" s="291">
        <f t="shared" si="640"/>
        <v>-30</v>
      </c>
      <c r="DF149" s="291">
        <f t="shared" si="640"/>
        <v>-16</v>
      </c>
      <c r="DG149" s="291">
        <f t="shared" si="640"/>
        <v>-7</v>
      </c>
      <c r="DH149" s="291">
        <f t="shared" si="640"/>
        <v>-41</v>
      </c>
      <c r="DI149" s="291">
        <f t="shared" si="641"/>
        <v>-13</v>
      </c>
      <c r="DJ149" s="291">
        <f t="shared" si="641"/>
        <v>-26</v>
      </c>
      <c r="DK149" s="291">
        <f t="shared" si="641"/>
        <v>-46</v>
      </c>
      <c r="DL149" s="291">
        <f t="shared" si="641"/>
        <v>11</v>
      </c>
      <c r="DM149" s="291">
        <f t="shared" si="641"/>
        <v>113</v>
      </c>
      <c r="DN149" s="291">
        <f t="shared" si="641"/>
        <v>88</v>
      </c>
      <c r="DO149" s="291">
        <f t="shared" si="641"/>
        <v>135</v>
      </c>
      <c r="DP149" s="291">
        <f t="shared" si="641"/>
        <v>123</v>
      </c>
      <c r="DQ149" s="291">
        <f t="shared" si="641"/>
        <v>-24</v>
      </c>
      <c r="DR149" s="291">
        <f t="shared" si="641"/>
        <v>51</v>
      </c>
      <c r="DS149" s="291">
        <f t="shared" si="641"/>
        <v>15</v>
      </c>
      <c r="DT149" s="291">
        <f t="shared" si="641"/>
        <v>5</v>
      </c>
      <c r="DU149" s="291">
        <f t="shared" si="641"/>
        <v>28</v>
      </c>
      <c r="DV149" s="291">
        <f t="shared" si="641"/>
        <v>12</v>
      </c>
      <c r="DW149" s="291">
        <f t="shared" si="641"/>
        <v>7</v>
      </c>
      <c r="DX149" s="291">
        <f t="shared" si="641"/>
        <v>18</v>
      </c>
      <c r="DY149" s="291">
        <f t="shared" si="641"/>
        <v>-12</v>
      </c>
      <c r="DZ149" s="325"/>
      <c r="EA149" s="61">
        <f>'MONTHLY SUMMARIES'!F109</f>
        <v>138</v>
      </c>
      <c r="EB149" s="34"/>
      <c r="EC149" s="34"/>
      <c r="ED149" s="34"/>
    </row>
    <row r="150" spans="1:134" s="56" customFormat="1" x14ac:dyDescent="0.25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59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3">
        <v>1646</v>
      </c>
      <c r="BI150" s="440">
        <v>2128</v>
      </c>
      <c r="BJ150" s="440">
        <v>1983</v>
      </c>
      <c r="BK150" s="440">
        <v>1892</v>
      </c>
      <c r="BL150" s="288">
        <v>2050</v>
      </c>
      <c r="BM150" s="288">
        <v>2140</v>
      </c>
      <c r="BN150" s="288">
        <v>1629</v>
      </c>
      <c r="BO150" s="288">
        <v>1693</v>
      </c>
      <c r="BP150" s="288">
        <v>1713</v>
      </c>
      <c r="BQ150" s="288">
        <v>1939</v>
      </c>
      <c r="BR150" s="288">
        <v>2015</v>
      </c>
      <c r="BS150" s="288">
        <v>1830</v>
      </c>
      <c r="BT150" s="288"/>
      <c r="BU150" s="99">
        <f t="shared" si="637"/>
        <v>277</v>
      </c>
      <c r="BV150" s="102">
        <f t="shared" si="637"/>
        <v>-450</v>
      </c>
      <c r="BW150" s="102">
        <f t="shared" si="637"/>
        <v>62</v>
      </c>
      <c r="BX150" s="102">
        <f t="shared" si="637"/>
        <v>752</v>
      </c>
      <c r="BY150" s="102">
        <f t="shared" si="637"/>
        <v>74</v>
      </c>
      <c r="BZ150" s="102">
        <f t="shared" si="637"/>
        <v>87</v>
      </c>
      <c r="CA150" s="102">
        <f t="shared" si="637"/>
        <v>503</v>
      </c>
      <c r="CB150" s="102">
        <f t="shared" si="637"/>
        <v>-58</v>
      </c>
      <c r="CC150" s="102">
        <f t="shared" si="637"/>
        <v>491</v>
      </c>
      <c r="CD150" s="102">
        <f t="shared" si="637"/>
        <v>84</v>
      </c>
      <c r="CE150" s="102">
        <f t="shared" si="638"/>
        <v>89</v>
      </c>
      <c r="CF150" s="102">
        <f t="shared" si="638"/>
        <v>9</v>
      </c>
      <c r="CG150" s="102">
        <f t="shared" si="638"/>
        <v>118</v>
      </c>
      <c r="CH150" s="102">
        <f t="shared" si="638"/>
        <v>296</v>
      </c>
      <c r="CI150" s="102">
        <f t="shared" si="638"/>
        <v>-24</v>
      </c>
      <c r="CJ150" s="102">
        <f t="shared" si="638"/>
        <v>-507</v>
      </c>
      <c r="CK150" s="102">
        <f t="shared" si="638"/>
        <v>34</v>
      </c>
      <c r="CL150" s="102">
        <f t="shared" si="638"/>
        <v>77</v>
      </c>
      <c r="CM150" s="266">
        <f t="shared" si="638"/>
        <v>-325</v>
      </c>
      <c r="CN150" s="266">
        <f t="shared" si="638"/>
        <v>68</v>
      </c>
      <c r="CO150" s="266">
        <f t="shared" si="639"/>
        <v>-278</v>
      </c>
      <c r="CP150" s="266">
        <f t="shared" si="639"/>
        <v>432</v>
      </c>
      <c r="CQ150" s="291">
        <f t="shared" si="639"/>
        <v>-408</v>
      </c>
      <c r="CR150" s="291">
        <f t="shared" si="639"/>
        <v>-83</v>
      </c>
      <c r="CS150" s="291">
        <f t="shared" si="639"/>
        <v>-36</v>
      </c>
      <c r="CT150" s="291">
        <f t="shared" si="639"/>
        <v>279</v>
      </c>
      <c r="CU150" s="291">
        <f t="shared" si="639"/>
        <v>-209</v>
      </c>
      <c r="CV150" s="291">
        <f t="shared" si="639"/>
        <v>-281</v>
      </c>
      <c r="CW150" s="291">
        <f t="shared" si="639"/>
        <v>-463</v>
      </c>
      <c r="CX150" s="291">
        <f t="shared" si="639"/>
        <v>265</v>
      </c>
      <c r="CY150" s="291">
        <f t="shared" si="640"/>
        <v>-358</v>
      </c>
      <c r="CZ150" s="291">
        <f t="shared" si="640"/>
        <v>47</v>
      </c>
      <c r="DA150" s="291">
        <f t="shared" si="640"/>
        <v>-1697</v>
      </c>
      <c r="DB150" s="291">
        <f t="shared" si="640"/>
        <v>-1211</v>
      </c>
      <c r="DC150" s="291">
        <f t="shared" si="640"/>
        <v>-1845</v>
      </c>
      <c r="DD150" s="291">
        <f t="shared" si="640"/>
        <v>-1516</v>
      </c>
      <c r="DE150" s="291">
        <f t="shared" si="640"/>
        <v>267</v>
      </c>
      <c r="DF150" s="291">
        <f t="shared" si="640"/>
        <v>-329</v>
      </c>
      <c r="DG150" s="291">
        <f t="shared" si="640"/>
        <v>462</v>
      </c>
      <c r="DH150" s="291">
        <f t="shared" si="640"/>
        <v>351</v>
      </c>
      <c r="DI150" s="291">
        <f t="shared" si="641"/>
        <v>170</v>
      </c>
      <c r="DJ150" s="291">
        <f t="shared" si="641"/>
        <v>-114</v>
      </c>
      <c r="DK150" s="291">
        <f t="shared" si="641"/>
        <v>522</v>
      </c>
      <c r="DL150" s="291">
        <f t="shared" si="641"/>
        <v>91</v>
      </c>
      <c r="DM150" s="291">
        <f t="shared" si="641"/>
        <v>1883</v>
      </c>
      <c r="DN150" s="291">
        <f t="shared" si="641"/>
        <v>1108</v>
      </c>
      <c r="DO150" s="291">
        <f t="shared" si="641"/>
        <v>1812</v>
      </c>
      <c r="DP150" s="291">
        <f t="shared" si="641"/>
        <v>1724</v>
      </c>
      <c r="DQ150" s="291">
        <f t="shared" si="641"/>
        <v>-266</v>
      </c>
      <c r="DR150" s="291">
        <f t="shared" si="641"/>
        <v>314</v>
      </c>
      <c r="DS150" s="291">
        <f t="shared" si="641"/>
        <v>64</v>
      </c>
      <c r="DT150" s="291">
        <f t="shared" si="641"/>
        <v>-277</v>
      </c>
      <c r="DU150" s="291">
        <f t="shared" si="641"/>
        <v>-59</v>
      </c>
      <c r="DV150" s="291">
        <f t="shared" si="641"/>
        <v>-279</v>
      </c>
      <c r="DW150" s="291">
        <f t="shared" si="641"/>
        <v>-72</v>
      </c>
      <c r="DX150" s="291">
        <f t="shared" si="641"/>
        <v>4</v>
      </c>
      <c r="DY150" s="291">
        <f t="shared" si="641"/>
        <v>-250</v>
      </c>
      <c r="DZ150" s="325"/>
      <c r="EA150" s="61">
        <f>'MONTHLY SUMMARIES'!F110</f>
        <v>1830</v>
      </c>
      <c r="EB150" s="34"/>
      <c r="EC150" s="34"/>
      <c r="ED150" s="34"/>
    </row>
    <row r="151" spans="1:134" s="56" customFormat="1" x14ac:dyDescent="0.25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59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3">
        <v>114</v>
      </c>
      <c r="BI151" s="440">
        <v>106</v>
      </c>
      <c r="BJ151" s="440">
        <v>156</v>
      </c>
      <c r="BK151" s="440">
        <v>168</v>
      </c>
      <c r="BL151" s="288">
        <v>144</v>
      </c>
      <c r="BM151" s="288">
        <v>139</v>
      </c>
      <c r="BN151" s="288">
        <v>86</v>
      </c>
      <c r="BO151" s="288">
        <v>79</v>
      </c>
      <c r="BP151" s="288">
        <v>88</v>
      </c>
      <c r="BQ151" s="288">
        <v>146</v>
      </c>
      <c r="BR151" s="288">
        <v>89</v>
      </c>
      <c r="BS151" s="288">
        <v>82</v>
      </c>
      <c r="BT151" s="288"/>
      <c r="BU151" s="99">
        <f t="shared" si="637"/>
        <v>22</v>
      </c>
      <c r="BV151" s="102">
        <f t="shared" si="637"/>
        <v>-79</v>
      </c>
      <c r="BW151" s="102">
        <f t="shared" si="637"/>
        <v>116</v>
      </c>
      <c r="BX151" s="102">
        <f t="shared" si="637"/>
        <v>11</v>
      </c>
      <c r="BY151" s="102">
        <f t="shared" si="637"/>
        <v>-1</v>
      </c>
      <c r="BZ151" s="102">
        <f t="shared" si="637"/>
        <v>-28</v>
      </c>
      <c r="CA151" s="102">
        <f t="shared" si="637"/>
        <v>29</v>
      </c>
      <c r="CB151" s="102">
        <f t="shared" si="637"/>
        <v>-19</v>
      </c>
      <c r="CC151" s="102">
        <f t="shared" si="637"/>
        <v>14</v>
      </c>
      <c r="CD151" s="102">
        <f t="shared" si="637"/>
        <v>3</v>
      </c>
      <c r="CE151" s="102">
        <f t="shared" si="638"/>
        <v>63</v>
      </c>
      <c r="CF151" s="102">
        <f t="shared" si="638"/>
        <v>-88</v>
      </c>
      <c r="CG151" s="102">
        <f t="shared" si="638"/>
        <v>-48</v>
      </c>
      <c r="CH151" s="102">
        <f t="shared" si="638"/>
        <v>39</v>
      </c>
      <c r="CI151" s="102">
        <f t="shared" si="638"/>
        <v>-160</v>
      </c>
      <c r="CJ151" s="102">
        <f t="shared" si="638"/>
        <v>-58</v>
      </c>
      <c r="CK151" s="102">
        <f t="shared" si="638"/>
        <v>-1</v>
      </c>
      <c r="CL151" s="102">
        <f t="shared" si="638"/>
        <v>39</v>
      </c>
      <c r="CM151" s="266">
        <f t="shared" si="638"/>
        <v>-34</v>
      </c>
      <c r="CN151" s="266">
        <f t="shared" si="638"/>
        <v>-3</v>
      </c>
      <c r="CO151" s="266">
        <f t="shared" si="639"/>
        <v>-9</v>
      </c>
      <c r="CP151" s="266">
        <f t="shared" si="639"/>
        <v>25</v>
      </c>
      <c r="CQ151" s="291">
        <f t="shared" si="639"/>
        <v>-89</v>
      </c>
      <c r="CR151" s="291">
        <f t="shared" si="639"/>
        <v>-61</v>
      </c>
      <c r="CS151" s="291">
        <f t="shared" si="639"/>
        <v>-27</v>
      </c>
      <c r="CT151" s="291">
        <f t="shared" si="639"/>
        <v>-13</v>
      </c>
      <c r="CU151" s="291">
        <f t="shared" si="639"/>
        <v>-53</v>
      </c>
      <c r="CV151" s="291">
        <f t="shared" si="639"/>
        <v>-50</v>
      </c>
      <c r="CW151" s="291">
        <f t="shared" si="639"/>
        <v>-96</v>
      </c>
      <c r="CX151" s="291">
        <f t="shared" si="639"/>
        <v>-63</v>
      </c>
      <c r="CY151" s="291">
        <f t="shared" si="640"/>
        <v>-71</v>
      </c>
      <c r="CZ151" s="291">
        <f t="shared" si="640"/>
        <v>17</v>
      </c>
      <c r="DA151" s="291">
        <f t="shared" si="640"/>
        <v>-178</v>
      </c>
      <c r="DB151" s="291">
        <f t="shared" si="640"/>
        <v>-61</v>
      </c>
      <c r="DC151" s="291">
        <f t="shared" si="640"/>
        <v>-145</v>
      </c>
      <c r="DD151" s="291">
        <f t="shared" si="640"/>
        <v>-80</v>
      </c>
      <c r="DE151" s="291">
        <f t="shared" si="640"/>
        <v>88</v>
      </c>
      <c r="DF151" s="291">
        <f t="shared" si="640"/>
        <v>71</v>
      </c>
      <c r="DG151" s="291">
        <f t="shared" si="640"/>
        <v>101</v>
      </c>
      <c r="DH151" s="291">
        <f t="shared" si="640"/>
        <v>-5</v>
      </c>
      <c r="DI151" s="291">
        <f t="shared" si="641"/>
        <v>118</v>
      </c>
      <c r="DJ151" s="291">
        <f t="shared" si="641"/>
        <v>74</v>
      </c>
      <c r="DK151" s="291">
        <f t="shared" si="641"/>
        <v>95</v>
      </c>
      <c r="DL151" s="291">
        <f t="shared" si="641"/>
        <v>43</v>
      </c>
      <c r="DM151" s="291">
        <f t="shared" si="641"/>
        <v>180</v>
      </c>
      <c r="DN151" s="291">
        <f t="shared" si="641"/>
        <v>94</v>
      </c>
      <c r="DO151" s="291">
        <f t="shared" si="641"/>
        <v>96</v>
      </c>
      <c r="DP151" s="291">
        <f t="shared" si="641"/>
        <v>140</v>
      </c>
      <c r="DQ151" s="291">
        <f t="shared" si="641"/>
        <v>-14</v>
      </c>
      <c r="DR151" s="291">
        <f t="shared" si="641"/>
        <v>-10</v>
      </c>
      <c r="DS151" s="291">
        <f t="shared" si="641"/>
        <v>-34</v>
      </c>
      <c r="DT151" s="291">
        <f t="shared" si="641"/>
        <v>-6</v>
      </c>
      <c r="DU151" s="291">
        <f t="shared" si="641"/>
        <v>-104</v>
      </c>
      <c r="DV151" s="291">
        <f t="shared" si="641"/>
        <v>-91</v>
      </c>
      <c r="DW151" s="291">
        <f t="shared" si="641"/>
        <v>-37</v>
      </c>
      <c r="DX151" s="291">
        <f t="shared" si="641"/>
        <v>-94</v>
      </c>
      <c r="DY151" s="291">
        <f t="shared" si="641"/>
        <v>-104</v>
      </c>
      <c r="DZ151" s="325"/>
      <c r="EA151" s="61">
        <f>'MONTHLY SUMMARIES'!F111</f>
        <v>82</v>
      </c>
      <c r="EB151" s="34"/>
      <c r="EC151" s="34"/>
      <c r="ED151" s="34"/>
    </row>
    <row r="152" spans="1:134" s="56" customFormat="1" x14ac:dyDescent="0.25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59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3">
        <v>10</v>
      </c>
      <c r="BI152" s="440">
        <v>12</v>
      </c>
      <c r="BJ152" s="440">
        <v>10</v>
      </c>
      <c r="BK152" s="440">
        <v>10</v>
      </c>
      <c r="BL152" s="288">
        <v>11</v>
      </c>
      <c r="BM152" s="288">
        <v>8</v>
      </c>
      <c r="BN152" s="288">
        <v>7</v>
      </c>
      <c r="BO152" s="288">
        <v>13</v>
      </c>
      <c r="BP152" s="288">
        <v>9</v>
      </c>
      <c r="BQ152" s="288">
        <v>14</v>
      </c>
      <c r="BR152" s="288">
        <v>22</v>
      </c>
      <c r="BS152" s="288">
        <v>12</v>
      </c>
      <c r="BT152" s="288"/>
      <c r="BU152" s="99">
        <f t="shared" si="637"/>
        <v>153</v>
      </c>
      <c r="BV152" s="102">
        <f t="shared" si="637"/>
        <v>87</v>
      </c>
      <c r="BW152" s="102">
        <f t="shared" si="637"/>
        <v>38</v>
      </c>
      <c r="BX152" s="102">
        <f t="shared" si="637"/>
        <v>1</v>
      </c>
      <c r="BY152" s="102">
        <f t="shared" si="637"/>
        <v>-1</v>
      </c>
      <c r="BZ152" s="102">
        <f t="shared" si="637"/>
        <v>-2</v>
      </c>
      <c r="CA152" s="102">
        <f t="shared" si="637"/>
        <v>1</v>
      </c>
      <c r="CB152" s="102">
        <f t="shared" si="637"/>
        <v>-2</v>
      </c>
      <c r="CC152" s="102">
        <f t="shared" si="637"/>
        <v>0</v>
      </c>
      <c r="CD152" s="102">
        <f t="shared" si="637"/>
        <v>-2</v>
      </c>
      <c r="CE152" s="102">
        <f t="shared" si="638"/>
        <v>0</v>
      </c>
      <c r="CF152" s="102">
        <f t="shared" si="638"/>
        <v>-6</v>
      </c>
      <c r="CG152" s="102">
        <f t="shared" si="638"/>
        <v>-154</v>
      </c>
      <c r="CH152" s="102">
        <f t="shared" si="638"/>
        <v>-87</v>
      </c>
      <c r="CI152" s="102">
        <f t="shared" si="638"/>
        <v>-40</v>
      </c>
      <c r="CJ152" s="102">
        <f t="shared" si="638"/>
        <v>1</v>
      </c>
      <c r="CK152" s="102">
        <f t="shared" si="638"/>
        <v>-2</v>
      </c>
      <c r="CL152" s="102">
        <f t="shared" si="638"/>
        <v>3</v>
      </c>
      <c r="CM152" s="266">
        <f t="shared" si="638"/>
        <v>1</v>
      </c>
      <c r="CN152" s="266">
        <f t="shared" si="638"/>
        <v>0</v>
      </c>
      <c r="CO152" s="266">
        <f t="shared" si="639"/>
        <v>0</v>
      </c>
      <c r="CP152" s="266">
        <f t="shared" si="639"/>
        <v>18</v>
      </c>
      <c r="CQ152" s="291">
        <f t="shared" si="639"/>
        <v>-10</v>
      </c>
      <c r="CR152" s="291">
        <f t="shared" si="639"/>
        <v>1</v>
      </c>
      <c r="CS152" s="291">
        <f t="shared" si="639"/>
        <v>-2</v>
      </c>
      <c r="CT152" s="291">
        <f t="shared" si="639"/>
        <v>-2</v>
      </c>
      <c r="CU152" s="291">
        <f t="shared" si="639"/>
        <v>4</v>
      </c>
      <c r="CV152" s="291">
        <f t="shared" si="639"/>
        <v>-1</v>
      </c>
      <c r="CW152" s="291">
        <f t="shared" si="639"/>
        <v>-2</v>
      </c>
      <c r="CX152" s="291">
        <f t="shared" si="639"/>
        <v>3</v>
      </c>
      <c r="CY152" s="291">
        <f t="shared" si="640"/>
        <v>-4</v>
      </c>
      <c r="CZ152" s="291">
        <f t="shared" si="640"/>
        <v>-1</v>
      </c>
      <c r="DA152" s="291">
        <f t="shared" si="640"/>
        <v>-12</v>
      </c>
      <c r="DB152" s="291">
        <f t="shared" si="640"/>
        <v>-22</v>
      </c>
      <c r="DC152" s="291">
        <f t="shared" si="640"/>
        <v>-5</v>
      </c>
      <c r="DD152" s="291">
        <f t="shared" si="640"/>
        <v>-7</v>
      </c>
      <c r="DE152" s="291">
        <f t="shared" si="640"/>
        <v>3</v>
      </c>
      <c r="DF152" s="291">
        <f t="shared" si="640"/>
        <v>-1</v>
      </c>
      <c r="DG152" s="291">
        <f t="shared" si="640"/>
        <v>-4</v>
      </c>
      <c r="DH152" s="291">
        <f t="shared" si="640"/>
        <v>0</v>
      </c>
      <c r="DI152" s="291">
        <f t="shared" si="641"/>
        <v>3</v>
      </c>
      <c r="DJ152" s="291">
        <f t="shared" si="641"/>
        <v>-6</v>
      </c>
      <c r="DK152" s="291">
        <f t="shared" si="641"/>
        <v>1</v>
      </c>
      <c r="DL152" s="291">
        <f t="shared" si="641"/>
        <v>2</v>
      </c>
      <c r="DM152" s="291">
        <f t="shared" si="641"/>
        <v>7</v>
      </c>
      <c r="DN152" s="291">
        <f t="shared" si="641"/>
        <v>4</v>
      </c>
      <c r="DO152" s="291">
        <f t="shared" si="641"/>
        <v>10</v>
      </c>
      <c r="DP152" s="291">
        <f t="shared" si="641"/>
        <v>7</v>
      </c>
      <c r="DQ152" s="291">
        <f t="shared" si="641"/>
        <v>-4</v>
      </c>
      <c r="DR152" s="291">
        <f t="shared" si="641"/>
        <v>1</v>
      </c>
      <c r="DS152" s="291">
        <f t="shared" si="641"/>
        <v>-2</v>
      </c>
      <c r="DT152" s="291">
        <f t="shared" si="641"/>
        <v>-5</v>
      </c>
      <c r="DU152" s="291">
        <f t="shared" si="641"/>
        <v>2</v>
      </c>
      <c r="DV152" s="291">
        <f t="shared" si="641"/>
        <v>-1</v>
      </c>
      <c r="DW152" s="291">
        <f t="shared" si="641"/>
        <v>3</v>
      </c>
      <c r="DX152" s="291">
        <f t="shared" si="641"/>
        <v>11</v>
      </c>
      <c r="DY152" s="291">
        <f t="shared" si="641"/>
        <v>4</v>
      </c>
      <c r="DZ152" s="325"/>
      <c r="EA152" s="61">
        <f>'MONTHLY SUMMARIES'!F112</f>
        <v>12</v>
      </c>
      <c r="EB152" s="34"/>
      <c r="EC152" s="34"/>
      <c r="ED152" s="34"/>
    </row>
    <row r="153" spans="1:134" s="70" customFormat="1" ht="15.75" thickBot="1" x14ac:dyDescent="0.3">
      <c r="A153" s="144"/>
      <c r="B153" s="64" t="s">
        <v>148</v>
      </c>
      <c r="C153" s="65">
        <f>SUM(C148:C152)</f>
        <v>12431</v>
      </c>
      <c r="D153" s="66">
        <f t="shared" ref="D153:BU160" si="642">SUM(D148:D152)</f>
        <v>13470</v>
      </c>
      <c r="E153" s="66">
        <f t="shared" si="642"/>
        <v>13747</v>
      </c>
      <c r="F153" s="68">
        <f t="shared" si="642"/>
        <v>12616</v>
      </c>
      <c r="G153" s="66">
        <f t="shared" si="642"/>
        <v>13598</v>
      </c>
      <c r="H153" s="66">
        <f t="shared" si="642"/>
        <v>13504</v>
      </c>
      <c r="I153" s="66">
        <f t="shared" si="642"/>
        <v>12730</v>
      </c>
      <c r="J153" s="66">
        <f t="shared" si="642"/>
        <v>14665</v>
      </c>
      <c r="K153" s="66">
        <f t="shared" si="642"/>
        <v>12682</v>
      </c>
      <c r="L153" s="67">
        <f t="shared" si="642"/>
        <v>12427</v>
      </c>
      <c r="M153" s="66">
        <f t="shared" si="642"/>
        <v>15426</v>
      </c>
      <c r="N153" s="66">
        <f t="shared" si="642"/>
        <v>14292</v>
      </c>
      <c r="O153" s="66">
        <f t="shared" si="642"/>
        <v>13969</v>
      </c>
      <c r="P153" s="66">
        <f t="shared" si="642"/>
        <v>13161</v>
      </c>
      <c r="Q153" s="66">
        <f t="shared" si="642"/>
        <v>13616</v>
      </c>
      <c r="R153" s="66">
        <f t="shared" si="642"/>
        <v>14770</v>
      </c>
      <c r="S153" s="66">
        <f t="shared" si="642"/>
        <v>14632</v>
      </c>
      <c r="T153" s="66">
        <f t="shared" si="642"/>
        <v>13374</v>
      </c>
      <c r="U153" s="66">
        <f t="shared" si="642"/>
        <v>15090</v>
      </c>
      <c r="V153" s="66">
        <f t="shared" si="642"/>
        <v>13814</v>
      </c>
      <c r="W153" s="66">
        <f t="shared" si="642"/>
        <v>15090</v>
      </c>
      <c r="X153" s="67">
        <f t="shared" si="642"/>
        <v>12281</v>
      </c>
      <c r="Y153" s="66">
        <v>14403</v>
      </c>
      <c r="Z153" s="180">
        <v>13537</v>
      </c>
      <c r="AA153" s="66">
        <f t="shared" ref="AA153" si="643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7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399">
        <v>12965</v>
      </c>
      <c r="BI153" s="426">
        <v>15429</v>
      </c>
      <c r="BJ153" s="426">
        <v>14822</v>
      </c>
      <c r="BK153" s="426">
        <v>14186</v>
      </c>
      <c r="BL153" s="275">
        <v>15122</v>
      </c>
      <c r="BM153" s="275">
        <v>15124</v>
      </c>
      <c r="BN153" s="275">
        <v>13185</v>
      </c>
      <c r="BO153" s="275">
        <v>14484</v>
      </c>
      <c r="BP153" s="275">
        <v>14445</v>
      </c>
      <c r="BQ153" s="275">
        <v>14600</v>
      </c>
      <c r="BR153" s="275">
        <v>15585</v>
      </c>
      <c r="BS153" s="275">
        <v>13695</v>
      </c>
      <c r="BT153" s="275"/>
      <c r="BU153" s="65">
        <f t="shared" si="642"/>
        <v>1538</v>
      </c>
      <c r="BV153" s="69">
        <f t="shared" ref="BV153:BX153" si="644">SUM(BV148:BV152)</f>
        <v>-309</v>
      </c>
      <c r="BW153" s="69">
        <f t="shared" si="644"/>
        <v>-131</v>
      </c>
      <c r="BX153" s="69">
        <f t="shared" si="644"/>
        <v>2154</v>
      </c>
      <c r="BY153" s="69">
        <f t="shared" ref="BY153:BZ153" si="645">SUM(BY148:BY152)</f>
        <v>1034</v>
      </c>
      <c r="BZ153" s="69">
        <f t="shared" si="645"/>
        <v>-130</v>
      </c>
      <c r="CA153" s="69">
        <f t="shared" ref="CA153:CB153" si="646">SUM(CA148:CA152)</f>
        <v>2360</v>
      </c>
      <c r="CB153" s="69">
        <f t="shared" si="646"/>
        <v>-851</v>
      </c>
      <c r="CC153" s="69">
        <f t="shared" ref="CC153:CD153" si="647">SUM(CC148:CC152)</f>
        <v>2408</v>
      </c>
      <c r="CD153" s="69">
        <f t="shared" si="647"/>
        <v>-146</v>
      </c>
      <c r="CE153" s="69">
        <f t="shared" ref="CE153:CF153" si="648">SUM(CE148:CE152)</f>
        <v>-1023</v>
      </c>
      <c r="CF153" s="69">
        <f t="shared" si="648"/>
        <v>-755</v>
      </c>
      <c r="CG153" s="69">
        <f t="shared" ref="CG153:CH153" si="649">SUM(CG148:CG152)</f>
        <v>1004</v>
      </c>
      <c r="CH153" s="69">
        <f t="shared" si="649"/>
        <v>564</v>
      </c>
      <c r="CI153" s="69">
        <f t="shared" ref="CI153:CJ153" si="650">SUM(CI148:CI152)</f>
        <v>94</v>
      </c>
      <c r="CJ153" s="69">
        <f t="shared" si="650"/>
        <v>-384</v>
      </c>
      <c r="CK153" s="69">
        <f t="shared" ref="CK153:CL153" si="651">SUM(CK148:CK152)</f>
        <v>-162</v>
      </c>
      <c r="CL153" s="69">
        <f t="shared" si="651"/>
        <v>933</v>
      </c>
      <c r="CM153" s="252">
        <f t="shared" ref="CM153:CN153" si="652">SUM(CM148:CM152)</f>
        <v>-1305</v>
      </c>
      <c r="CN153" s="252">
        <f t="shared" si="652"/>
        <v>987</v>
      </c>
      <c r="CO153" s="252">
        <f t="shared" ref="CO153:CQ153" si="653">SUM(CO148:CO152)</f>
        <v>-843</v>
      </c>
      <c r="CP153" s="252">
        <f t="shared" si="653"/>
        <v>1955</v>
      </c>
      <c r="CQ153" s="306">
        <f t="shared" si="653"/>
        <v>-306</v>
      </c>
      <c r="CR153" s="306">
        <f t="shared" ref="CR153:CS153" si="654">SUM(CR148:CR152)</f>
        <v>238</v>
      </c>
      <c r="CS153" s="306">
        <f t="shared" si="654"/>
        <v>-261</v>
      </c>
      <c r="CT153" s="306">
        <f t="shared" ref="CT153:CU153" si="655">SUM(CT148:CT152)</f>
        <v>313</v>
      </c>
      <c r="CU153" s="306">
        <f t="shared" si="655"/>
        <v>4</v>
      </c>
      <c r="CV153" s="306">
        <f t="shared" ref="CV153" si="656">SUM(CV148:CV152)</f>
        <v>-781</v>
      </c>
      <c r="CW153" s="306">
        <f t="shared" ref="CW153" si="657">SUM(CW148:CW152)</f>
        <v>-886</v>
      </c>
      <c r="CX153" s="306">
        <f t="shared" ref="CX153" si="658">SUM(CX148:CX152)</f>
        <v>892</v>
      </c>
      <c r="CY153" s="306">
        <f t="shared" ref="CY153" si="659">SUM(CY148:CY152)</f>
        <v>-95</v>
      </c>
      <c r="CZ153" s="306">
        <f t="shared" ref="CZ153" si="660">SUM(CZ148:CZ152)</f>
        <v>-718</v>
      </c>
      <c r="DA153" s="306">
        <f t="shared" ref="DA153" si="661">SUM(DA148:DA152)</f>
        <v>-12708</v>
      </c>
      <c r="DB153" s="340">
        <f t="shared" ref="DB153" si="662">SUM(DB148:DB152)</f>
        <v>-10702</v>
      </c>
      <c r="DC153" s="340">
        <f t="shared" ref="DC153" si="663">SUM(DC148:DC152)</f>
        <v>-12020</v>
      </c>
      <c r="DD153" s="340">
        <f t="shared" ref="DD153" si="664">SUM(DD148:DD152)</f>
        <v>-11820</v>
      </c>
      <c r="DE153" s="340">
        <f t="shared" ref="DE153" si="665">SUM(DE148:DE152)</f>
        <v>923</v>
      </c>
      <c r="DF153" s="340">
        <f t="shared" ref="DF153" si="666">SUM(DF148:DF152)</f>
        <v>-1146</v>
      </c>
      <c r="DG153" s="340">
        <f t="shared" ref="DG153" si="667">SUM(DG148:DG152)</f>
        <v>1428</v>
      </c>
      <c r="DH153" s="340">
        <f t="shared" ref="DH153" si="668">SUM(DH148:DH152)</f>
        <v>480</v>
      </c>
      <c r="DI153" s="340">
        <f t="shared" ref="DI153" si="669">SUM(DI148:DI152)</f>
        <v>-249</v>
      </c>
      <c r="DJ153" s="340">
        <f t="shared" ref="DJ153" si="670">SUM(DJ148:DJ152)</f>
        <v>20</v>
      </c>
      <c r="DK153" s="340">
        <f t="shared" ref="DK153:DL153" si="671">SUM(DK148:DK152)</f>
        <v>1106</v>
      </c>
      <c r="DL153" s="340">
        <f t="shared" si="671"/>
        <v>713</v>
      </c>
      <c r="DM153" s="340">
        <f t="shared" ref="DM153:DN153" si="672">SUM(DM148:DM152)</f>
        <v>13272</v>
      </c>
      <c r="DN153" s="340">
        <f t="shared" si="672"/>
        <v>9431</v>
      </c>
      <c r="DO153" s="340">
        <f t="shared" ref="DO153:DP153" si="673">SUM(DO148:DO152)</f>
        <v>13352</v>
      </c>
      <c r="DP153" s="340">
        <f t="shared" si="673"/>
        <v>12867</v>
      </c>
      <c r="DQ153" s="340">
        <f t="shared" ref="DQ153" si="674">SUM(DQ148:DQ152)</f>
        <v>-1449</v>
      </c>
      <c r="DR153" s="340">
        <f t="shared" ref="DR153:DS153" si="675">SUM(DR148:DR152)</f>
        <v>2230</v>
      </c>
      <c r="DS153" s="340">
        <f t="shared" si="675"/>
        <v>-18</v>
      </c>
      <c r="DT153" s="340">
        <f t="shared" ref="DT153" si="676">SUM(DT148:DT152)</f>
        <v>-900</v>
      </c>
      <c r="DU153" s="340">
        <f t="shared" ref="DU153:DV153" si="677">SUM(DU148:DU152)</f>
        <v>1149</v>
      </c>
      <c r="DV153" s="340">
        <f t="shared" si="677"/>
        <v>-774</v>
      </c>
      <c r="DW153" s="340">
        <f t="shared" ref="DW153" si="678">SUM(DW148:DW152)</f>
        <v>-196</v>
      </c>
      <c r="DX153" s="340">
        <f t="shared" ref="DX153:DY153" si="679">SUM(DX148:DX152)</f>
        <v>789</v>
      </c>
      <c r="DY153" s="340">
        <f t="shared" si="679"/>
        <v>-1116</v>
      </c>
      <c r="DZ153" s="326"/>
      <c r="EA153" s="68">
        <f t="shared" ref="EA153:EA160" si="680">SUM(EA148:EA152)</f>
        <v>13695</v>
      </c>
      <c r="EB153" s="34"/>
      <c r="EC153" s="34"/>
      <c r="ED153" s="34"/>
    </row>
    <row r="154" spans="1:134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89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327"/>
      <c r="EA154" s="92"/>
    </row>
    <row r="155" spans="1:134" s="34" customFormat="1" x14ac:dyDescent="0.25">
      <c r="A155" s="143"/>
      <c r="B155" s="35" t="s">
        <v>141</v>
      </c>
      <c r="C155" s="94">
        <f t="shared" ref="C155:O155" si="681">C130-C141</f>
        <v>-10855.629999999888</v>
      </c>
      <c r="D155" s="95">
        <f t="shared" si="681"/>
        <v>-162230.8899999999</v>
      </c>
      <c r="E155" s="95">
        <f t="shared" si="681"/>
        <v>18449.320000000065</v>
      </c>
      <c r="F155" s="31">
        <f t="shared" si="681"/>
        <v>-130593.39000000013</v>
      </c>
      <c r="G155" s="95">
        <f t="shared" si="681"/>
        <v>501463.33000000007</v>
      </c>
      <c r="H155" s="95">
        <f t="shared" si="681"/>
        <v>114479.81000000006</v>
      </c>
      <c r="I155" s="95">
        <f t="shared" si="681"/>
        <v>-179095.68999999994</v>
      </c>
      <c r="J155" s="95">
        <f t="shared" si="681"/>
        <v>-211101.23999999976</v>
      </c>
      <c r="K155" s="95">
        <f t="shared" si="681"/>
        <v>-432908.44000000018</v>
      </c>
      <c r="L155" s="96">
        <f t="shared" si="681"/>
        <v>331441.0299999998</v>
      </c>
      <c r="M155" s="95">
        <f t="shared" si="681"/>
        <v>196765.12999999989</v>
      </c>
      <c r="N155" s="95">
        <f t="shared" si="681"/>
        <v>-138530</v>
      </c>
      <c r="O155" s="95">
        <f t="shared" si="681"/>
        <v>53632.670000000158</v>
      </c>
      <c r="P155" s="95">
        <f t="shared" ref="P155:R155" si="682">P130-P141</f>
        <v>152236.64999999991</v>
      </c>
      <c r="Q155" s="95">
        <f t="shared" si="682"/>
        <v>-29776.35999999987</v>
      </c>
      <c r="R155" s="95">
        <f t="shared" si="682"/>
        <v>161560.24</v>
      </c>
      <c r="S155" s="95">
        <f t="shared" ref="S155:T155" si="683">S130-S141</f>
        <v>383983.36999999965</v>
      </c>
      <c r="T155" s="95">
        <f t="shared" si="683"/>
        <v>1284411.2699999996</v>
      </c>
      <c r="U155" s="95">
        <f t="shared" ref="U155:V155" si="684">U130-U141</f>
        <v>-525459.81000000006</v>
      </c>
      <c r="V155" s="95">
        <f t="shared" si="684"/>
        <v>-633445</v>
      </c>
      <c r="W155" s="95">
        <f t="shared" ref="W155:AA155" si="685">W130-W141</f>
        <v>-525459.81000000006</v>
      </c>
      <c r="X155" s="96">
        <f t="shared" si="685"/>
        <v>331966.9600000002</v>
      </c>
      <c r="Y155" s="95">
        <f t="shared" si="685"/>
        <v>-42879</v>
      </c>
      <c r="Z155" s="95">
        <v>151277</v>
      </c>
      <c r="AA155" s="95">
        <f t="shared" si="685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7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2">
        <v>55210</v>
      </c>
      <c r="BI155" s="439">
        <v>349439</v>
      </c>
      <c r="BJ155" s="439">
        <v>328076</v>
      </c>
      <c r="BK155" s="439">
        <v>-756598</v>
      </c>
      <c r="BL155" s="287">
        <v>-154945</v>
      </c>
      <c r="BM155" s="287">
        <v>210662</v>
      </c>
      <c r="BN155" s="287">
        <v>56114</v>
      </c>
      <c r="BO155" s="287">
        <v>939538</v>
      </c>
      <c r="BP155" s="287">
        <v>921839</v>
      </c>
      <c r="BQ155" s="287">
        <v>-758339</v>
      </c>
      <c r="BR155" s="287">
        <v>-752567</v>
      </c>
      <c r="BS155" s="287">
        <v>-777436</v>
      </c>
      <c r="BT155" s="287"/>
      <c r="BU155" s="94">
        <f t="shared" ref="BU155:CD159" si="686">O155-C155</f>
        <v>64488.300000000047</v>
      </c>
      <c r="BV155" s="97">
        <f t="shared" si="686"/>
        <v>314467.5399999998</v>
      </c>
      <c r="BW155" s="97">
        <f t="shared" si="686"/>
        <v>-48225.679999999935</v>
      </c>
      <c r="BX155" s="97">
        <f t="shared" si="686"/>
        <v>292153.63000000012</v>
      </c>
      <c r="BY155" s="97">
        <f t="shared" si="686"/>
        <v>-117479.96000000043</v>
      </c>
      <c r="BZ155" s="97">
        <f t="shared" si="686"/>
        <v>1169931.4599999995</v>
      </c>
      <c r="CA155" s="97">
        <f t="shared" si="686"/>
        <v>-346364.12000000011</v>
      </c>
      <c r="CB155" s="97">
        <f t="shared" si="686"/>
        <v>-422343.76000000024</v>
      </c>
      <c r="CC155" s="97">
        <f t="shared" si="686"/>
        <v>-92551.369999999879</v>
      </c>
      <c r="CD155" s="97">
        <f t="shared" si="686"/>
        <v>525.93000000040047</v>
      </c>
      <c r="CE155" s="97">
        <f t="shared" ref="CE155:CN159" si="687">Y155-M155</f>
        <v>-239644.12999999989</v>
      </c>
      <c r="CF155" s="97">
        <f t="shared" si="687"/>
        <v>289807</v>
      </c>
      <c r="CG155" s="97">
        <f t="shared" si="687"/>
        <v>-216639.6100000001</v>
      </c>
      <c r="CH155" s="97">
        <f t="shared" si="687"/>
        <v>-247189.45999999996</v>
      </c>
      <c r="CI155" s="97">
        <f t="shared" si="687"/>
        <v>-9506.1000000000931</v>
      </c>
      <c r="CJ155" s="97">
        <f t="shared" si="687"/>
        <v>44310.690000000177</v>
      </c>
      <c r="CK155" s="97">
        <f t="shared" si="687"/>
        <v>116202.63000000035</v>
      </c>
      <c r="CL155" s="97">
        <f t="shared" si="687"/>
        <v>-1209304.5999999996</v>
      </c>
      <c r="CM155" s="264">
        <f t="shared" si="687"/>
        <v>805647.81</v>
      </c>
      <c r="CN155" s="264">
        <f t="shared" si="687"/>
        <v>-193789</v>
      </c>
      <c r="CO155" s="264">
        <f t="shared" ref="CO155:CX159" si="688">AI155-W155</f>
        <v>95724.810000000056</v>
      </c>
      <c r="CP155" s="264">
        <f t="shared" si="688"/>
        <v>21586.039999999804</v>
      </c>
      <c r="CQ155" s="294">
        <f t="shared" si="688"/>
        <v>321303</v>
      </c>
      <c r="CR155" s="294">
        <f t="shared" si="688"/>
        <v>-88008</v>
      </c>
      <c r="CS155" s="294">
        <f t="shared" si="688"/>
        <v>-452384.06000000006</v>
      </c>
      <c r="CT155" s="294">
        <f t="shared" si="688"/>
        <v>39637.810000000056</v>
      </c>
      <c r="CU155" s="294">
        <f t="shared" si="688"/>
        <v>-74433.540000000037</v>
      </c>
      <c r="CV155" s="294">
        <f t="shared" si="688"/>
        <v>417292.06999999983</v>
      </c>
      <c r="CW155" s="294">
        <f t="shared" si="688"/>
        <v>-585917</v>
      </c>
      <c r="CX155" s="294">
        <f t="shared" si="688"/>
        <v>1076708.33</v>
      </c>
      <c r="CY155" s="294">
        <f t="shared" ref="CY155:DH159" si="689">AS155-AG155</f>
        <v>-753229</v>
      </c>
      <c r="CZ155" s="294">
        <f t="shared" si="689"/>
        <v>-264143</v>
      </c>
      <c r="DA155" s="294">
        <f t="shared" si="689"/>
        <v>822822</v>
      </c>
      <c r="DB155" s="294">
        <f t="shared" si="689"/>
        <v>-292635</v>
      </c>
      <c r="DC155" s="294">
        <f t="shared" si="689"/>
        <v>33397</v>
      </c>
      <c r="DD155" s="294">
        <f t="shared" si="689"/>
        <v>684691</v>
      </c>
      <c r="DE155" s="294">
        <f t="shared" si="689"/>
        <v>787251</v>
      </c>
      <c r="DF155" s="294">
        <f t="shared" si="689"/>
        <v>191915</v>
      </c>
      <c r="DG155" s="294">
        <f t="shared" si="689"/>
        <v>-194920</v>
      </c>
      <c r="DH155" s="294">
        <f t="shared" si="689"/>
        <v>-46837</v>
      </c>
      <c r="DI155" s="294">
        <f t="shared" ref="DI155:DY159" si="690">BC155-AQ155</f>
        <v>581309</v>
      </c>
      <c r="DJ155" s="294">
        <f t="shared" si="690"/>
        <v>-419450</v>
      </c>
      <c r="DK155" s="294">
        <f t="shared" si="690"/>
        <v>-262420</v>
      </c>
      <c r="DL155" s="294">
        <f t="shared" si="690"/>
        <v>355916</v>
      </c>
      <c r="DM155" s="294">
        <f t="shared" si="690"/>
        <v>-645977</v>
      </c>
      <c r="DN155" s="294">
        <f t="shared" si="690"/>
        <v>-5708</v>
      </c>
      <c r="DO155" s="294">
        <f t="shared" si="690"/>
        <v>37618</v>
      </c>
      <c r="DP155" s="294">
        <f t="shared" si="690"/>
        <v>-419884</v>
      </c>
      <c r="DQ155" s="294">
        <f t="shared" si="690"/>
        <v>-928458</v>
      </c>
      <c r="DR155" s="294">
        <f t="shared" si="690"/>
        <v>-291545</v>
      </c>
      <c r="DS155" s="294">
        <f t="shared" si="690"/>
        <v>519298</v>
      </c>
      <c r="DT155" s="294">
        <f t="shared" si="690"/>
        <v>-520212</v>
      </c>
      <c r="DU155" s="294">
        <f t="shared" si="690"/>
        <v>443960</v>
      </c>
      <c r="DV155" s="294">
        <f t="shared" si="690"/>
        <v>189474</v>
      </c>
      <c r="DW155" s="294">
        <f t="shared" si="690"/>
        <v>-22878</v>
      </c>
      <c r="DX155" s="294">
        <f t="shared" si="690"/>
        <v>-17106</v>
      </c>
      <c r="DY155" s="294">
        <f t="shared" si="690"/>
        <v>-524546</v>
      </c>
      <c r="DZ155" s="327"/>
      <c r="EA155" s="31">
        <f>'MONTHLY SUMMARIES'!F115</f>
        <v>-777436</v>
      </c>
    </row>
    <row r="156" spans="1:134" s="34" customFormat="1" x14ac:dyDescent="0.25">
      <c r="A156" s="143"/>
      <c r="B156" s="35" t="s">
        <v>144</v>
      </c>
      <c r="C156" s="94">
        <f t="shared" ref="C156:O156" si="691">C133-C142</f>
        <v>-267.79000000000087</v>
      </c>
      <c r="D156" s="95">
        <f t="shared" si="691"/>
        <v>-1732.58</v>
      </c>
      <c r="E156" s="95">
        <f t="shared" si="691"/>
        <v>-3802.3099999999977</v>
      </c>
      <c r="F156" s="31">
        <f t="shared" si="691"/>
        <v>-2823.6299999999992</v>
      </c>
      <c r="G156" s="95">
        <f t="shared" si="691"/>
        <v>222.75</v>
      </c>
      <c r="H156" s="95">
        <f t="shared" si="691"/>
        <v>1481.3400000000001</v>
      </c>
      <c r="I156" s="95">
        <f t="shared" si="691"/>
        <v>372.54000000000087</v>
      </c>
      <c r="J156" s="95">
        <f t="shared" si="691"/>
        <v>-1492.3199999999997</v>
      </c>
      <c r="K156" s="95">
        <f t="shared" si="691"/>
        <v>999.36000000000058</v>
      </c>
      <c r="L156" s="96">
        <f t="shared" si="691"/>
        <v>4380.3799999999992</v>
      </c>
      <c r="M156" s="95">
        <f t="shared" si="691"/>
        <v>-756.75</v>
      </c>
      <c r="N156" s="95">
        <f t="shared" si="691"/>
        <v>1355.5999999999985</v>
      </c>
      <c r="O156" s="95">
        <f t="shared" si="691"/>
        <v>5523.8599999999988</v>
      </c>
      <c r="P156" s="95">
        <f t="shared" ref="P156:R156" si="692">P133-P142</f>
        <v>1016.7400000000016</v>
      </c>
      <c r="Q156" s="95">
        <f t="shared" si="692"/>
        <v>-1283.5200000000004</v>
      </c>
      <c r="R156" s="95">
        <f t="shared" si="692"/>
        <v>-1650.67</v>
      </c>
      <c r="S156" s="95">
        <f t="shared" ref="S156:T156" si="693">S133-S142</f>
        <v>479.79999999999927</v>
      </c>
      <c r="T156" s="95">
        <f t="shared" si="693"/>
        <v>2010.1100000000006</v>
      </c>
      <c r="U156" s="95">
        <f t="shared" ref="U156:V156" si="694">U133-U142</f>
        <v>472.32999999999811</v>
      </c>
      <c r="V156" s="95">
        <f t="shared" si="694"/>
        <v>-2352</v>
      </c>
      <c r="W156" s="95">
        <f t="shared" ref="W156:AA156" si="695">W133-W142</f>
        <v>472.32999999999811</v>
      </c>
      <c r="X156" s="96">
        <f t="shared" si="695"/>
        <v>1493.3100000000013</v>
      </c>
      <c r="Y156" s="95">
        <f t="shared" si="695"/>
        <v>2610</v>
      </c>
      <c r="Z156" s="95">
        <v>16485</v>
      </c>
      <c r="AA156" s="95">
        <f t="shared" si="695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7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2">
        <v>8035</v>
      </c>
      <c r="BI156" s="439">
        <v>1617</v>
      </c>
      <c r="BJ156" s="439">
        <v>12175</v>
      </c>
      <c r="BK156" s="439">
        <v>-6689</v>
      </c>
      <c r="BL156" s="287">
        <v>-15701</v>
      </c>
      <c r="BM156" s="287">
        <v>-6235</v>
      </c>
      <c r="BN156" s="287">
        <v>-2276</v>
      </c>
      <c r="BO156" s="287">
        <v>3173</v>
      </c>
      <c r="BP156" s="287">
        <v>-2974</v>
      </c>
      <c r="BQ156" s="287">
        <v>-3034</v>
      </c>
      <c r="BR156" s="287">
        <v>962</v>
      </c>
      <c r="BS156" s="287">
        <v>892</v>
      </c>
      <c r="BT156" s="287"/>
      <c r="BU156" s="94">
        <f t="shared" si="686"/>
        <v>5791.65</v>
      </c>
      <c r="BV156" s="97">
        <f t="shared" si="686"/>
        <v>2749.3200000000015</v>
      </c>
      <c r="BW156" s="97">
        <f t="shared" si="686"/>
        <v>2518.7899999999972</v>
      </c>
      <c r="BX156" s="97">
        <f t="shared" si="686"/>
        <v>1172.9599999999991</v>
      </c>
      <c r="BY156" s="97">
        <f t="shared" si="686"/>
        <v>257.04999999999927</v>
      </c>
      <c r="BZ156" s="97">
        <f t="shared" si="686"/>
        <v>528.77000000000044</v>
      </c>
      <c r="CA156" s="97">
        <f t="shared" si="686"/>
        <v>99.789999999997235</v>
      </c>
      <c r="CB156" s="97">
        <f t="shared" si="686"/>
        <v>-859.68000000000029</v>
      </c>
      <c r="CC156" s="97">
        <f t="shared" si="686"/>
        <v>-527.03000000000247</v>
      </c>
      <c r="CD156" s="97">
        <f t="shared" si="686"/>
        <v>-2887.0699999999979</v>
      </c>
      <c r="CE156" s="97">
        <f t="shared" si="687"/>
        <v>3366.75</v>
      </c>
      <c r="CF156" s="97">
        <f t="shared" si="687"/>
        <v>15129.400000000001</v>
      </c>
      <c r="CG156" s="97">
        <f t="shared" si="687"/>
        <v>-10361.530000000001</v>
      </c>
      <c r="CH156" s="97">
        <f t="shared" si="687"/>
        <v>214238.64</v>
      </c>
      <c r="CI156" s="97">
        <f t="shared" si="687"/>
        <v>1282.010000000002</v>
      </c>
      <c r="CJ156" s="97">
        <f t="shared" si="687"/>
        <v>382.43999999999687</v>
      </c>
      <c r="CK156" s="97">
        <f t="shared" si="687"/>
        <v>1836.2000000000007</v>
      </c>
      <c r="CL156" s="97">
        <f t="shared" si="687"/>
        <v>-6291.5</v>
      </c>
      <c r="CM156" s="264">
        <f t="shared" si="687"/>
        <v>-3863.3299999999981</v>
      </c>
      <c r="CN156" s="264">
        <f t="shared" si="687"/>
        <v>1448</v>
      </c>
      <c r="CO156" s="264">
        <f t="shared" si="688"/>
        <v>-31444.329999999998</v>
      </c>
      <c r="CP156" s="264">
        <f t="shared" si="688"/>
        <v>2245.6899999999987</v>
      </c>
      <c r="CQ156" s="294">
        <f t="shared" si="688"/>
        <v>1508</v>
      </c>
      <c r="CR156" s="294">
        <f t="shared" si="688"/>
        <v>-10308</v>
      </c>
      <c r="CS156" s="294">
        <f t="shared" si="688"/>
        <v>7835.6700000000019</v>
      </c>
      <c r="CT156" s="294">
        <f t="shared" si="688"/>
        <v>-214350.38</v>
      </c>
      <c r="CU156" s="294">
        <f t="shared" si="688"/>
        <v>-3355.4900000000016</v>
      </c>
      <c r="CV156" s="294">
        <f t="shared" si="688"/>
        <v>-4212.7699999999968</v>
      </c>
      <c r="CW156" s="294">
        <f t="shared" si="688"/>
        <v>-4684</v>
      </c>
      <c r="CX156" s="294">
        <f t="shared" si="688"/>
        <v>4990.3899999999994</v>
      </c>
      <c r="CY156" s="294">
        <f t="shared" si="689"/>
        <v>-2107</v>
      </c>
      <c r="CZ156" s="294">
        <f t="shared" si="689"/>
        <v>-1630</v>
      </c>
      <c r="DA156" s="294">
        <f t="shared" si="689"/>
        <v>32883</v>
      </c>
      <c r="DB156" s="294">
        <f t="shared" si="689"/>
        <v>138</v>
      </c>
      <c r="DC156" s="294">
        <f t="shared" si="689"/>
        <v>2730</v>
      </c>
      <c r="DD156" s="294">
        <f t="shared" si="689"/>
        <v>-287</v>
      </c>
      <c r="DE156" s="294">
        <f t="shared" si="689"/>
        <v>-4546</v>
      </c>
      <c r="DF156" s="294">
        <f t="shared" si="689"/>
        <v>4190</v>
      </c>
      <c r="DG156" s="294">
        <f t="shared" si="689"/>
        <v>-2171</v>
      </c>
      <c r="DH156" s="294">
        <f t="shared" si="689"/>
        <v>-2225</v>
      </c>
      <c r="DI156" s="294">
        <f t="shared" si="690"/>
        <v>-1967</v>
      </c>
      <c r="DJ156" s="294">
        <f t="shared" si="690"/>
        <v>-21</v>
      </c>
      <c r="DK156" s="294">
        <f t="shared" si="690"/>
        <v>347</v>
      </c>
      <c r="DL156" s="294">
        <f t="shared" si="690"/>
        <v>-2617</v>
      </c>
      <c r="DM156" s="294">
        <f t="shared" si="690"/>
        <v>-345</v>
      </c>
      <c r="DN156" s="294">
        <f t="shared" si="690"/>
        <v>4158</v>
      </c>
      <c r="DO156" s="294">
        <f t="shared" si="690"/>
        <v>-5231</v>
      </c>
      <c r="DP156" s="294">
        <f t="shared" si="690"/>
        <v>6285</v>
      </c>
      <c r="DQ156" s="294">
        <f t="shared" si="690"/>
        <v>-5141</v>
      </c>
      <c r="DR156" s="294">
        <f t="shared" si="690"/>
        <v>-20796</v>
      </c>
      <c r="DS156" s="294">
        <f t="shared" si="690"/>
        <v>-707</v>
      </c>
      <c r="DT156" s="294">
        <f t="shared" si="690"/>
        <v>5430</v>
      </c>
      <c r="DU156" s="294">
        <f t="shared" si="690"/>
        <v>7508</v>
      </c>
      <c r="DV156" s="294">
        <f t="shared" si="690"/>
        <v>-3662</v>
      </c>
      <c r="DW156" s="294">
        <f t="shared" si="690"/>
        <v>2117</v>
      </c>
      <c r="DX156" s="294">
        <f t="shared" si="690"/>
        <v>6113</v>
      </c>
      <c r="DY156" s="294">
        <f t="shared" si="690"/>
        <v>-674</v>
      </c>
      <c r="DZ156" s="327"/>
      <c r="EA156" s="31">
        <f>'MONTHLY SUMMARIES'!F116</f>
        <v>892</v>
      </c>
    </row>
    <row r="157" spans="1:134" s="34" customFormat="1" x14ac:dyDescent="0.25">
      <c r="A157" s="143"/>
      <c r="B157" s="35" t="s">
        <v>145</v>
      </c>
      <c r="C157" s="94">
        <f t="shared" ref="C157:O157" si="696">C136-C143</f>
        <v>52837.010000000009</v>
      </c>
      <c r="D157" s="95">
        <f t="shared" si="696"/>
        <v>-24195.72000000003</v>
      </c>
      <c r="E157" s="95">
        <f t="shared" si="696"/>
        <v>99032.239999999991</v>
      </c>
      <c r="F157" s="31">
        <f t="shared" si="696"/>
        <v>-59013.340000000026</v>
      </c>
      <c r="G157" s="95">
        <f t="shared" si="696"/>
        <v>13101.049999999988</v>
      </c>
      <c r="H157" s="95">
        <f t="shared" si="696"/>
        <v>123294.87</v>
      </c>
      <c r="I157" s="95">
        <f t="shared" si="696"/>
        <v>73704.849999999977</v>
      </c>
      <c r="J157" s="95">
        <f t="shared" si="696"/>
        <v>154205.41999999993</v>
      </c>
      <c r="K157" s="95">
        <f t="shared" si="696"/>
        <v>-202834.04000000004</v>
      </c>
      <c r="L157" s="96">
        <f t="shared" si="696"/>
        <v>122672.44</v>
      </c>
      <c r="M157" s="95">
        <f t="shared" si="696"/>
        <v>54615.460000000021</v>
      </c>
      <c r="N157" s="95">
        <f t="shared" si="696"/>
        <v>-42891.630000000005</v>
      </c>
      <c r="O157" s="95">
        <f t="shared" si="696"/>
        <v>69423.090000000026</v>
      </c>
      <c r="P157" s="95">
        <f t="shared" ref="P157:R157" si="697">P136-P143</f>
        <v>57973</v>
      </c>
      <c r="Q157" s="95">
        <f t="shared" si="697"/>
        <v>20888</v>
      </c>
      <c r="R157" s="95">
        <f t="shared" si="697"/>
        <v>-20791.659999999974</v>
      </c>
      <c r="S157" s="95">
        <f t="shared" ref="S157:T157" si="698">S136-S143</f>
        <v>1384.210000000021</v>
      </c>
      <c r="T157" s="95">
        <f t="shared" si="698"/>
        <v>332314.46999999997</v>
      </c>
      <c r="U157" s="95">
        <f t="shared" ref="U157:V157" si="699">U136-U143</f>
        <v>48441.710000000079</v>
      </c>
      <c r="V157" s="95">
        <f t="shared" si="699"/>
        <v>-43443</v>
      </c>
      <c r="W157" s="95">
        <f t="shared" ref="W157:AA157" si="700">W136-W143</f>
        <v>48441.710000000079</v>
      </c>
      <c r="X157" s="96">
        <f t="shared" si="700"/>
        <v>114265.98000000004</v>
      </c>
      <c r="Y157" s="95">
        <f t="shared" si="700"/>
        <v>-15702</v>
      </c>
      <c r="Z157" s="95">
        <v>34448</v>
      </c>
      <c r="AA157" s="95">
        <f t="shared" si="700"/>
        <v>-33534.080000000016</v>
      </c>
      <c r="AB157" s="190">
        <v>-416914.67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7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2">
        <v>42048</v>
      </c>
      <c r="BI157" s="439">
        <v>124541</v>
      </c>
      <c r="BJ157" s="439">
        <v>171222</v>
      </c>
      <c r="BK157" s="439">
        <v>-194953</v>
      </c>
      <c r="BL157" s="287">
        <v>24645</v>
      </c>
      <c r="BM157" s="287">
        <v>141702</v>
      </c>
      <c r="BN157" s="287">
        <v>-28988</v>
      </c>
      <c r="BO157" s="287">
        <v>138737</v>
      </c>
      <c r="BP157" s="287">
        <v>344373</v>
      </c>
      <c r="BQ157" s="287">
        <v>-37420</v>
      </c>
      <c r="BR157" s="287">
        <v>84658</v>
      </c>
      <c r="BS157" s="287">
        <v>-213647</v>
      </c>
      <c r="BT157" s="287"/>
      <c r="BU157" s="94">
        <f t="shared" si="686"/>
        <v>16586.080000000016</v>
      </c>
      <c r="BV157" s="97">
        <f t="shared" si="686"/>
        <v>82168.72000000003</v>
      </c>
      <c r="BW157" s="97">
        <f t="shared" si="686"/>
        <v>-78144.239999999991</v>
      </c>
      <c r="BX157" s="97">
        <f t="shared" si="686"/>
        <v>38221.680000000051</v>
      </c>
      <c r="BY157" s="97">
        <f t="shared" si="686"/>
        <v>-11716.839999999967</v>
      </c>
      <c r="BZ157" s="97">
        <f t="shared" si="686"/>
        <v>209019.59999999998</v>
      </c>
      <c r="CA157" s="97">
        <f t="shared" si="686"/>
        <v>-25263.139999999898</v>
      </c>
      <c r="CB157" s="97">
        <f t="shared" si="686"/>
        <v>-197648.41999999993</v>
      </c>
      <c r="CC157" s="97">
        <f t="shared" si="686"/>
        <v>251275.75000000012</v>
      </c>
      <c r="CD157" s="97">
        <f t="shared" si="686"/>
        <v>-8406.4599999999627</v>
      </c>
      <c r="CE157" s="97">
        <f t="shared" si="687"/>
        <v>-70317.460000000021</v>
      </c>
      <c r="CF157" s="97">
        <f t="shared" si="687"/>
        <v>77339.63</v>
      </c>
      <c r="CG157" s="97">
        <f t="shared" si="687"/>
        <v>-102957.17000000004</v>
      </c>
      <c r="CH157" s="97">
        <f t="shared" si="687"/>
        <v>-474887.67</v>
      </c>
      <c r="CI157" s="97">
        <f t="shared" si="687"/>
        <v>2873.1699999999837</v>
      </c>
      <c r="CJ157" s="97">
        <f t="shared" si="687"/>
        <v>38560.81</v>
      </c>
      <c r="CK157" s="97">
        <f t="shared" si="687"/>
        <v>80475.789999999979</v>
      </c>
      <c r="CL157" s="97">
        <f t="shared" si="687"/>
        <v>-206775.21999999997</v>
      </c>
      <c r="CM157" s="264">
        <f t="shared" si="687"/>
        <v>160571.28999999992</v>
      </c>
      <c r="CN157" s="264">
        <f t="shared" si="687"/>
        <v>-20068</v>
      </c>
      <c r="CO157" s="264">
        <f t="shared" si="688"/>
        <v>-80098.710000000079</v>
      </c>
      <c r="CP157" s="264">
        <f t="shared" si="688"/>
        <v>-62964.98000000004</v>
      </c>
      <c r="CQ157" s="294">
        <f t="shared" si="688"/>
        <v>94984</v>
      </c>
      <c r="CR157" s="294">
        <f t="shared" si="688"/>
        <v>71246</v>
      </c>
      <c r="CS157" s="294">
        <f t="shared" si="688"/>
        <v>-132424.91999999998</v>
      </c>
      <c r="CT157" s="294">
        <f t="shared" si="688"/>
        <v>420004.67</v>
      </c>
      <c r="CU157" s="294">
        <f t="shared" si="688"/>
        <v>1186.8300000000163</v>
      </c>
      <c r="CV157" s="294">
        <f t="shared" si="688"/>
        <v>195465.84999999998</v>
      </c>
      <c r="CW157" s="294">
        <f t="shared" si="688"/>
        <v>-176922</v>
      </c>
      <c r="CX157" s="294">
        <f t="shared" si="688"/>
        <v>123546.75</v>
      </c>
      <c r="CY157" s="294">
        <f t="shared" si="689"/>
        <v>-283597</v>
      </c>
      <c r="CZ157" s="294">
        <f t="shared" si="689"/>
        <v>-189295</v>
      </c>
      <c r="DA157" s="294">
        <f t="shared" si="689"/>
        <v>223875</v>
      </c>
      <c r="DB157" s="294">
        <f t="shared" si="689"/>
        <v>95040</v>
      </c>
      <c r="DC157" s="294">
        <f t="shared" si="689"/>
        <v>105184</v>
      </c>
      <c r="DD157" s="294">
        <f t="shared" si="689"/>
        <v>232470</v>
      </c>
      <c r="DE157" s="294">
        <f t="shared" si="689"/>
        <v>297102</v>
      </c>
      <c r="DF157" s="294">
        <f t="shared" si="689"/>
        <v>-14019</v>
      </c>
      <c r="DG157" s="294">
        <f t="shared" si="689"/>
        <v>-50851</v>
      </c>
      <c r="DH157" s="294">
        <f t="shared" si="689"/>
        <v>26429</v>
      </c>
      <c r="DI157" s="294">
        <f t="shared" si="690"/>
        <v>54144</v>
      </c>
      <c r="DJ157" s="294">
        <f t="shared" si="690"/>
        <v>-5245</v>
      </c>
      <c r="DK157" s="294">
        <f t="shared" si="690"/>
        <v>20724</v>
      </c>
      <c r="DL157" s="294">
        <f t="shared" si="690"/>
        <v>198946</v>
      </c>
      <c r="DM157" s="294">
        <f t="shared" si="690"/>
        <v>-256850</v>
      </c>
      <c r="DN157" s="294">
        <f t="shared" si="690"/>
        <v>-104293</v>
      </c>
      <c r="DO157" s="294">
        <f t="shared" si="690"/>
        <v>-59925</v>
      </c>
      <c r="DP157" s="294">
        <f t="shared" si="690"/>
        <v>-166942</v>
      </c>
      <c r="DQ157" s="294">
        <f t="shared" si="690"/>
        <v>-326096</v>
      </c>
      <c r="DR157" s="294">
        <f t="shared" si="690"/>
        <v>35574</v>
      </c>
      <c r="DS157" s="294">
        <f t="shared" si="690"/>
        <v>167605</v>
      </c>
      <c r="DT157" s="294">
        <f t="shared" si="690"/>
        <v>-268652</v>
      </c>
      <c r="DU157" s="294">
        <f t="shared" si="690"/>
        <v>179655</v>
      </c>
      <c r="DV157" s="294">
        <f t="shared" si="690"/>
        <v>100532</v>
      </c>
      <c r="DW157" s="294">
        <f t="shared" si="690"/>
        <v>16440</v>
      </c>
      <c r="DX157" s="294">
        <f t="shared" si="690"/>
        <v>138518</v>
      </c>
      <c r="DY157" s="294">
        <f t="shared" si="690"/>
        <v>-149015</v>
      </c>
      <c r="DZ157" s="327"/>
      <c r="EA157" s="31">
        <f>'MONTHLY SUMMARIES'!F117</f>
        <v>-213647</v>
      </c>
    </row>
    <row r="158" spans="1:134" s="34" customFormat="1" x14ac:dyDescent="0.25">
      <c r="A158" s="143"/>
      <c r="B158" s="35" t="s">
        <v>146</v>
      </c>
      <c r="C158" s="94">
        <f t="shared" ref="C158:O158" si="701">C137-C144</f>
        <v>108352.18</v>
      </c>
      <c r="D158" s="95">
        <f t="shared" si="701"/>
        <v>29723.750000000029</v>
      </c>
      <c r="E158" s="95">
        <f t="shared" si="701"/>
        <v>134202.32999999999</v>
      </c>
      <c r="F158" s="31">
        <f t="shared" si="701"/>
        <v>-35182.669999999984</v>
      </c>
      <c r="G158" s="95">
        <f t="shared" si="701"/>
        <v>85764.94</v>
      </c>
      <c r="H158" s="95">
        <f t="shared" si="701"/>
        <v>126109.63</v>
      </c>
      <c r="I158" s="95">
        <f t="shared" si="701"/>
        <v>185691.3</v>
      </c>
      <c r="J158" s="95">
        <f t="shared" si="701"/>
        <v>200152.61</v>
      </c>
      <c r="K158" s="95">
        <f t="shared" si="701"/>
        <v>-117237.50999999998</v>
      </c>
      <c r="L158" s="96">
        <f t="shared" si="701"/>
        <v>141514.90000000002</v>
      </c>
      <c r="M158" s="95">
        <f t="shared" si="701"/>
        <v>104437.54000000004</v>
      </c>
      <c r="N158" s="95">
        <f t="shared" si="701"/>
        <v>-61410.44</v>
      </c>
      <c r="O158" s="95">
        <f t="shared" si="701"/>
        <v>87957.75</v>
      </c>
      <c r="P158" s="95">
        <f t="shared" ref="P158:R158" si="702">P137-P144</f>
        <v>136728.06000000003</v>
      </c>
      <c r="Q158" s="95">
        <f t="shared" si="702"/>
        <v>36472.500000000029</v>
      </c>
      <c r="R158" s="95">
        <f t="shared" si="702"/>
        <v>-3177.8399999999965</v>
      </c>
      <c r="S158" s="95">
        <f t="shared" ref="S158:T158" si="703">S137-S144</f>
        <v>73541.010000000009</v>
      </c>
      <c r="T158" s="95">
        <f t="shared" si="703"/>
        <v>397859.59</v>
      </c>
      <c r="U158" s="95">
        <f t="shared" ref="U158:V158" si="704">U137-U144</f>
        <v>14055.900000000023</v>
      </c>
      <c r="V158" s="95">
        <f t="shared" si="704"/>
        <v>162405</v>
      </c>
      <c r="W158" s="95">
        <f t="shared" ref="W158:AA158" si="705">W137-W144</f>
        <v>14055.900000000023</v>
      </c>
      <c r="X158" s="96">
        <f t="shared" si="705"/>
        <v>129969.74000000002</v>
      </c>
      <c r="Y158" s="95">
        <f t="shared" si="705"/>
        <v>-90106</v>
      </c>
      <c r="Z158" s="95">
        <v>46667</v>
      </c>
      <c r="AA158" s="95">
        <f t="shared" si="705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7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2">
        <v>-8144</v>
      </c>
      <c r="BI158" s="439">
        <v>203653</v>
      </c>
      <c r="BJ158" s="439">
        <v>130792</v>
      </c>
      <c r="BK158" s="439">
        <v>-64680</v>
      </c>
      <c r="BL158" s="287">
        <v>108008</v>
      </c>
      <c r="BM158" s="287">
        <v>222033</v>
      </c>
      <c r="BN158" s="287">
        <v>-22081</v>
      </c>
      <c r="BO158" s="287">
        <v>254865</v>
      </c>
      <c r="BP158" s="287">
        <v>371360</v>
      </c>
      <c r="BQ158" s="287">
        <v>134003</v>
      </c>
      <c r="BR158" s="287">
        <v>207492</v>
      </c>
      <c r="BS158" s="287">
        <v>-131876</v>
      </c>
      <c r="BT158" s="287"/>
      <c r="BU158" s="94">
        <f t="shared" si="686"/>
        <v>-20394.429999999993</v>
      </c>
      <c r="BV158" s="97">
        <f t="shared" si="686"/>
        <v>107004.31</v>
      </c>
      <c r="BW158" s="97">
        <f t="shared" si="686"/>
        <v>-97729.829999999958</v>
      </c>
      <c r="BX158" s="97">
        <f t="shared" si="686"/>
        <v>32004.829999999987</v>
      </c>
      <c r="BY158" s="97">
        <f t="shared" si="686"/>
        <v>-12223.929999999993</v>
      </c>
      <c r="BZ158" s="97">
        <f t="shared" si="686"/>
        <v>271749.96000000002</v>
      </c>
      <c r="CA158" s="97">
        <f t="shared" si="686"/>
        <v>-171635.39999999997</v>
      </c>
      <c r="CB158" s="97">
        <f t="shared" si="686"/>
        <v>-37747.609999999986</v>
      </c>
      <c r="CC158" s="97">
        <f t="shared" si="686"/>
        <v>131293.41</v>
      </c>
      <c r="CD158" s="97">
        <f t="shared" si="686"/>
        <v>-11545.160000000003</v>
      </c>
      <c r="CE158" s="97">
        <f t="shared" si="687"/>
        <v>-194543.54000000004</v>
      </c>
      <c r="CF158" s="97">
        <f t="shared" si="687"/>
        <v>108077.44</v>
      </c>
      <c r="CG158" s="97">
        <f t="shared" si="687"/>
        <v>-63469.790000000008</v>
      </c>
      <c r="CH158" s="97">
        <f t="shared" si="687"/>
        <v>-350459.94000000006</v>
      </c>
      <c r="CI158" s="97">
        <f t="shared" si="687"/>
        <v>135961.90999999997</v>
      </c>
      <c r="CJ158" s="97">
        <f t="shared" si="687"/>
        <v>41096.47</v>
      </c>
      <c r="CK158" s="97">
        <f t="shared" si="687"/>
        <v>25697.989999999991</v>
      </c>
      <c r="CL158" s="97">
        <f t="shared" si="687"/>
        <v>-173713.31</v>
      </c>
      <c r="CM158" s="264">
        <f t="shared" si="687"/>
        <v>307186.09999999998</v>
      </c>
      <c r="CN158" s="264">
        <f t="shared" si="687"/>
        <v>-97493</v>
      </c>
      <c r="CO158" s="264">
        <f t="shared" si="688"/>
        <v>58974.099999999977</v>
      </c>
      <c r="CP158" s="264">
        <f t="shared" si="688"/>
        <v>131872.25999999998</v>
      </c>
      <c r="CQ158" s="294">
        <f t="shared" si="688"/>
        <v>126504</v>
      </c>
      <c r="CR158" s="294">
        <f t="shared" si="688"/>
        <v>-75775</v>
      </c>
      <c r="CS158" s="294">
        <f t="shared" si="688"/>
        <v>-69414.959999999992</v>
      </c>
      <c r="CT158" s="294">
        <f t="shared" si="688"/>
        <v>259121.88</v>
      </c>
      <c r="CU158" s="294">
        <f t="shared" si="688"/>
        <v>-62974.41</v>
      </c>
      <c r="CV158" s="294">
        <f t="shared" si="688"/>
        <v>112650.37</v>
      </c>
      <c r="CW158" s="294">
        <f t="shared" si="688"/>
        <v>-67275</v>
      </c>
      <c r="CX158" s="294">
        <f t="shared" si="688"/>
        <v>169521.71999999997</v>
      </c>
      <c r="CY158" s="294">
        <f t="shared" si="689"/>
        <v>-90649</v>
      </c>
      <c r="CZ158" s="294">
        <f t="shared" si="689"/>
        <v>-57518</v>
      </c>
      <c r="DA158" s="294">
        <f t="shared" si="689"/>
        <v>84594</v>
      </c>
      <c r="DB158" s="294">
        <f t="shared" si="689"/>
        <v>-219526</v>
      </c>
      <c r="DC158" s="294">
        <f t="shared" si="689"/>
        <v>108001</v>
      </c>
      <c r="DD158" s="294">
        <f t="shared" si="689"/>
        <v>215929</v>
      </c>
      <c r="DE158" s="294">
        <f t="shared" si="689"/>
        <v>173922</v>
      </c>
      <c r="DF158" s="294">
        <f t="shared" si="689"/>
        <v>-60463</v>
      </c>
      <c r="DG158" s="294">
        <f t="shared" si="689"/>
        <v>54827</v>
      </c>
      <c r="DH158" s="294">
        <f t="shared" si="689"/>
        <v>68079</v>
      </c>
      <c r="DI158" s="294">
        <f t="shared" si="690"/>
        <v>-65172</v>
      </c>
      <c r="DJ158" s="294">
        <f t="shared" si="690"/>
        <v>-4985</v>
      </c>
      <c r="DK158" s="294">
        <f t="shared" si="690"/>
        <v>-136455</v>
      </c>
      <c r="DL158" s="294">
        <f t="shared" si="690"/>
        <v>86744</v>
      </c>
      <c r="DM158" s="294">
        <f t="shared" si="690"/>
        <v>-88440</v>
      </c>
      <c r="DN158" s="294">
        <f t="shared" si="690"/>
        <v>-50460</v>
      </c>
      <c r="DO158" s="294">
        <f t="shared" si="690"/>
        <v>59254</v>
      </c>
      <c r="DP158" s="294">
        <f t="shared" si="690"/>
        <v>-56029</v>
      </c>
      <c r="DQ158" s="294">
        <f t="shared" si="690"/>
        <v>-193675</v>
      </c>
      <c r="DR158" s="294">
        <f t="shared" si="690"/>
        <v>123081</v>
      </c>
      <c r="DS158" s="294">
        <f t="shared" si="690"/>
        <v>57746</v>
      </c>
      <c r="DT158" s="294">
        <f t="shared" si="690"/>
        <v>-240729</v>
      </c>
      <c r="DU158" s="294">
        <f t="shared" si="690"/>
        <v>288073</v>
      </c>
      <c r="DV158" s="294">
        <f t="shared" si="690"/>
        <v>-17323</v>
      </c>
      <c r="DW158" s="294">
        <f t="shared" si="690"/>
        <v>39865</v>
      </c>
      <c r="DX158" s="294">
        <f t="shared" si="690"/>
        <v>113354</v>
      </c>
      <c r="DY158" s="294">
        <f t="shared" si="690"/>
        <v>-201060</v>
      </c>
      <c r="DZ158" s="327"/>
      <c r="EA158" s="31">
        <f>'MONTHLY SUMMARIES'!F118</f>
        <v>-131876</v>
      </c>
    </row>
    <row r="159" spans="1:134" s="34" customFormat="1" x14ac:dyDescent="0.25">
      <c r="A159" s="143"/>
      <c r="B159" s="35" t="s">
        <v>147</v>
      </c>
      <c r="C159" s="94">
        <f t="shared" ref="C159:O159" si="706">C138-C145</f>
        <v>1361.1499999999942</v>
      </c>
      <c r="D159" s="95">
        <f t="shared" si="706"/>
        <v>40403.479999999981</v>
      </c>
      <c r="E159" s="95">
        <f t="shared" si="706"/>
        <v>56773.860000000015</v>
      </c>
      <c r="F159" s="31">
        <f t="shared" si="706"/>
        <v>92886.849999999977</v>
      </c>
      <c r="G159" s="95">
        <f t="shared" si="706"/>
        <v>109562.45000000001</v>
      </c>
      <c r="H159" s="95">
        <f t="shared" si="706"/>
        <v>19120.859999999986</v>
      </c>
      <c r="I159" s="95">
        <f t="shared" si="706"/>
        <v>80385.69</v>
      </c>
      <c r="J159" s="95">
        <f t="shared" si="706"/>
        <v>99141.309999999969</v>
      </c>
      <c r="K159" s="95">
        <f t="shared" si="706"/>
        <v>23413.820000000007</v>
      </c>
      <c r="L159" s="96">
        <f t="shared" si="706"/>
        <v>34783.819999999978</v>
      </c>
      <c r="M159" s="95">
        <f t="shared" si="706"/>
        <v>53100.640000000014</v>
      </c>
      <c r="N159" s="95">
        <f t="shared" si="706"/>
        <v>223986.75</v>
      </c>
      <c r="O159" s="95">
        <f t="shared" si="706"/>
        <v>-91256.25</v>
      </c>
      <c r="P159" s="95">
        <f t="shared" ref="P159:R159" si="707">P138-P145</f>
        <v>204608.57</v>
      </c>
      <c r="Q159" s="95">
        <f t="shared" si="707"/>
        <v>217217.99</v>
      </c>
      <c r="R159" s="95">
        <f t="shared" si="707"/>
        <v>141338.03000000003</v>
      </c>
      <c r="S159" s="95">
        <f t="shared" ref="S159:T159" si="708">S138-S145</f>
        <v>15180.229999999981</v>
      </c>
      <c r="T159" s="95">
        <f t="shared" si="708"/>
        <v>121569.63999999998</v>
      </c>
      <c r="U159" s="95">
        <f t="shared" ref="U159:V159" si="709">U138-U145</f>
        <v>61306.040000000037</v>
      </c>
      <c r="V159" s="95">
        <f t="shared" si="709"/>
        <v>78540</v>
      </c>
      <c r="W159" s="95">
        <f t="shared" ref="W159:AA159" si="710">W138-W145</f>
        <v>61306.040000000037</v>
      </c>
      <c r="X159" s="96">
        <f t="shared" si="710"/>
        <v>97615.88</v>
      </c>
      <c r="Y159" s="95">
        <f t="shared" si="710"/>
        <v>-28622</v>
      </c>
      <c r="Z159" s="95">
        <v>193700</v>
      </c>
      <c r="AA159" s="95">
        <f t="shared" si="710"/>
        <v>28882.420000000013</v>
      </c>
      <c r="AB159" s="190">
        <v>-193711.78</v>
      </c>
      <c r="AC159" s="190">
        <v>107545.32</v>
      </c>
      <c r="AD159" s="190">
        <v>-16412.72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7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2">
        <v>25603</v>
      </c>
      <c r="BI159" s="439">
        <v>182917</v>
      </c>
      <c r="BJ159" s="439">
        <v>17871</v>
      </c>
      <c r="BK159" s="439">
        <v>-26178</v>
      </c>
      <c r="BL159" s="287">
        <v>89545</v>
      </c>
      <c r="BM159" s="287">
        <v>7266</v>
      </c>
      <c r="BN159" s="287">
        <v>150783</v>
      </c>
      <c r="BO159" s="287">
        <v>42483</v>
      </c>
      <c r="BP159" s="287">
        <v>82584</v>
      </c>
      <c r="BQ159" s="287">
        <v>-102035</v>
      </c>
      <c r="BR159" s="287">
        <v>86000</v>
      </c>
      <c r="BS159" s="287">
        <v>46970</v>
      </c>
      <c r="BT159" s="287"/>
      <c r="BU159" s="94">
        <f t="shared" si="686"/>
        <v>-92617.4</v>
      </c>
      <c r="BV159" s="97">
        <f t="shared" si="686"/>
        <v>164205.09000000003</v>
      </c>
      <c r="BW159" s="97">
        <f t="shared" si="686"/>
        <v>160444.12999999998</v>
      </c>
      <c r="BX159" s="97">
        <f t="shared" si="686"/>
        <v>48451.180000000051</v>
      </c>
      <c r="BY159" s="97">
        <f t="shared" si="686"/>
        <v>-94382.22000000003</v>
      </c>
      <c r="BZ159" s="97">
        <f t="shared" si="686"/>
        <v>102448.78</v>
      </c>
      <c r="CA159" s="97">
        <f t="shared" si="686"/>
        <v>-19079.649999999965</v>
      </c>
      <c r="CB159" s="97">
        <f t="shared" si="686"/>
        <v>-20601.309999999969</v>
      </c>
      <c r="CC159" s="97">
        <f t="shared" si="686"/>
        <v>37892.22000000003</v>
      </c>
      <c r="CD159" s="97">
        <f t="shared" si="686"/>
        <v>62832.060000000027</v>
      </c>
      <c r="CE159" s="97">
        <f t="shared" si="687"/>
        <v>-81722.640000000014</v>
      </c>
      <c r="CF159" s="97">
        <f t="shared" si="687"/>
        <v>-30286.75</v>
      </c>
      <c r="CG159" s="97">
        <f t="shared" si="687"/>
        <v>120138.67000000001</v>
      </c>
      <c r="CH159" s="97">
        <f t="shared" si="687"/>
        <v>-398320.35</v>
      </c>
      <c r="CI159" s="97">
        <f t="shared" si="687"/>
        <v>-109672.66999999998</v>
      </c>
      <c r="CJ159" s="97">
        <f t="shared" si="687"/>
        <v>-157750.75000000003</v>
      </c>
      <c r="CK159" s="97">
        <f t="shared" si="687"/>
        <v>273428.77</v>
      </c>
      <c r="CL159" s="97">
        <f t="shared" si="687"/>
        <v>-79142.109999999957</v>
      </c>
      <c r="CM159" s="264">
        <f t="shared" si="687"/>
        <v>-101022.04000000004</v>
      </c>
      <c r="CN159" s="264">
        <f t="shared" si="687"/>
        <v>67080</v>
      </c>
      <c r="CO159" s="264">
        <f t="shared" si="688"/>
        <v>-94694.040000000037</v>
      </c>
      <c r="CP159" s="264">
        <f t="shared" si="688"/>
        <v>54984.119999999995</v>
      </c>
      <c r="CQ159" s="294">
        <f t="shared" si="688"/>
        <v>245339</v>
      </c>
      <c r="CR159" s="294">
        <f t="shared" si="688"/>
        <v>-265861</v>
      </c>
      <c r="CS159" s="294">
        <f t="shared" si="688"/>
        <v>234835.58</v>
      </c>
      <c r="CT159" s="294">
        <f t="shared" si="688"/>
        <v>248884.78</v>
      </c>
      <c r="CU159" s="294">
        <f t="shared" si="688"/>
        <v>-188236.32</v>
      </c>
      <c r="CV159" s="294">
        <f t="shared" si="688"/>
        <v>41800.720000000001</v>
      </c>
      <c r="CW159" s="294">
        <f t="shared" si="688"/>
        <v>-207449</v>
      </c>
      <c r="CX159" s="294">
        <f t="shared" si="688"/>
        <v>34369.469999999972</v>
      </c>
      <c r="CY159" s="294">
        <f t="shared" si="689"/>
        <v>123334</v>
      </c>
      <c r="CZ159" s="294">
        <f t="shared" si="689"/>
        <v>176471</v>
      </c>
      <c r="DA159" s="294">
        <f t="shared" si="689"/>
        <v>15056</v>
      </c>
      <c r="DB159" s="294">
        <f t="shared" si="689"/>
        <v>-267564</v>
      </c>
      <c r="DC159" s="294">
        <f t="shared" si="689"/>
        <v>4494912</v>
      </c>
      <c r="DD159" s="294">
        <f t="shared" si="689"/>
        <v>24656</v>
      </c>
      <c r="DE159" s="294">
        <f t="shared" si="689"/>
        <v>-236588</v>
      </c>
      <c r="DF159" s="294">
        <f t="shared" si="689"/>
        <v>-13309</v>
      </c>
      <c r="DG159" s="294">
        <f t="shared" si="689"/>
        <v>245854</v>
      </c>
      <c r="DH159" s="294">
        <f t="shared" si="689"/>
        <v>-37879</v>
      </c>
      <c r="DI159" s="294">
        <f t="shared" si="690"/>
        <v>-10800</v>
      </c>
      <c r="DJ159" s="294">
        <f t="shared" si="690"/>
        <v>77955</v>
      </c>
      <c r="DK159" s="294">
        <f t="shared" si="690"/>
        <v>-156216</v>
      </c>
      <c r="DL159" s="294">
        <f t="shared" si="690"/>
        <v>-394689</v>
      </c>
      <c r="DM159" s="294">
        <f t="shared" si="690"/>
        <v>74719</v>
      </c>
      <c r="DN159" s="294">
        <f t="shared" si="690"/>
        <v>140567</v>
      </c>
      <c r="DO159" s="294">
        <f t="shared" si="690"/>
        <v>-4528712</v>
      </c>
      <c r="DP159" s="294">
        <f t="shared" si="690"/>
        <v>65376</v>
      </c>
      <c r="DQ159" s="294">
        <f t="shared" si="690"/>
        <v>-53308</v>
      </c>
      <c r="DR159" s="294">
        <f t="shared" si="690"/>
        <v>47681</v>
      </c>
      <c r="DS159" s="294">
        <f t="shared" si="690"/>
        <v>-157897</v>
      </c>
      <c r="DT159" s="294">
        <f t="shared" si="690"/>
        <v>163274</v>
      </c>
      <c r="DU159" s="294">
        <f t="shared" si="690"/>
        <v>-27877</v>
      </c>
      <c r="DV159" s="294">
        <f t="shared" si="690"/>
        <v>-72168</v>
      </c>
      <c r="DW159" s="294">
        <f t="shared" si="690"/>
        <v>-29437</v>
      </c>
      <c r="DX159" s="294">
        <f t="shared" si="690"/>
        <v>158598</v>
      </c>
      <c r="DY159" s="294">
        <f t="shared" si="690"/>
        <v>-9417</v>
      </c>
      <c r="DZ159" s="327"/>
      <c r="EA159" s="31">
        <f>'MONTHLY SUMMARIES'!F119</f>
        <v>46970</v>
      </c>
    </row>
    <row r="160" spans="1:134" s="127" customFormat="1" ht="15.75" thickBot="1" x14ac:dyDescent="0.3">
      <c r="A160" s="144"/>
      <c r="B160" s="48" t="s">
        <v>148</v>
      </c>
      <c r="C160" s="123">
        <f>SUM(C155:C159)</f>
        <v>151426.9200000001</v>
      </c>
      <c r="D160" s="124">
        <f t="shared" ref="D160:O160" si="711">SUM(D155:D159)</f>
        <v>-118031.9599999999</v>
      </c>
      <c r="E160" s="124">
        <f t="shared" si="711"/>
        <v>304655.44000000006</v>
      </c>
      <c r="F160" s="32">
        <f t="shared" si="711"/>
        <v>-134726.18000000017</v>
      </c>
      <c r="G160" s="124">
        <f t="shared" si="711"/>
        <v>710114.52</v>
      </c>
      <c r="H160" s="124">
        <f t="shared" si="711"/>
        <v>384486.51</v>
      </c>
      <c r="I160" s="124">
        <f t="shared" si="711"/>
        <v>161058.69000000003</v>
      </c>
      <c r="J160" s="124">
        <f t="shared" si="711"/>
        <v>240905.78000000012</v>
      </c>
      <c r="K160" s="124">
        <f t="shared" si="711"/>
        <v>-728566.81000000029</v>
      </c>
      <c r="L160" s="125">
        <f t="shared" si="711"/>
        <v>634792.56999999972</v>
      </c>
      <c r="M160" s="124">
        <f t="shared" si="711"/>
        <v>408162.01999999996</v>
      </c>
      <c r="N160" s="124">
        <f t="shared" si="711"/>
        <v>-17489.72</v>
      </c>
      <c r="O160" s="124">
        <f t="shared" si="711"/>
        <v>125281.12000000017</v>
      </c>
      <c r="P160" s="124">
        <f t="shared" ref="P160:R160" si="712">SUM(P155:P159)</f>
        <v>552563.02</v>
      </c>
      <c r="Q160" s="124">
        <f t="shared" si="712"/>
        <v>243518.61000000016</v>
      </c>
      <c r="R160" s="124">
        <f t="shared" si="712"/>
        <v>277278.10000000003</v>
      </c>
      <c r="S160" s="124">
        <f t="shared" ref="S160:T160" si="713">SUM(S155:S159)</f>
        <v>474568.61999999965</v>
      </c>
      <c r="T160" s="124">
        <f t="shared" si="713"/>
        <v>2138165.0799999996</v>
      </c>
      <c r="U160" s="124">
        <f t="shared" ref="U160:V160" si="714">SUM(U155:U159)</f>
        <v>-401183.82999999996</v>
      </c>
      <c r="V160" s="124">
        <f t="shared" si="714"/>
        <v>-438295</v>
      </c>
      <c r="W160" s="124">
        <f t="shared" ref="W160:AA160" si="715">SUM(W155:W159)</f>
        <v>-401183.82999999996</v>
      </c>
      <c r="X160" s="125">
        <f t="shared" si="715"/>
        <v>675311.87000000023</v>
      </c>
      <c r="Y160" s="124">
        <f t="shared" si="715"/>
        <v>-174699</v>
      </c>
      <c r="Z160" s="124">
        <v>442577</v>
      </c>
      <c r="AA160" s="124">
        <f t="shared" si="715"/>
        <v>-148008.30999999997</v>
      </c>
      <c r="AB160" s="189">
        <v>-704055.76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6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7">
        <v>122752</v>
      </c>
      <c r="BI160" s="435">
        <v>862167</v>
      </c>
      <c r="BJ160" s="435">
        <v>660136</v>
      </c>
      <c r="BK160" s="435">
        <v>-1049098</v>
      </c>
      <c r="BL160" s="241">
        <v>51552</v>
      </c>
      <c r="BM160" s="241">
        <v>575428</v>
      </c>
      <c r="BN160" s="241">
        <v>153552</v>
      </c>
      <c r="BO160" s="241">
        <v>1378796</v>
      </c>
      <c r="BP160" s="241">
        <v>1717182</v>
      </c>
      <c r="BQ160" s="241">
        <v>-766825</v>
      </c>
      <c r="BR160" s="241">
        <v>-373455</v>
      </c>
      <c r="BS160" s="241">
        <v>-1075097</v>
      </c>
      <c r="BT160" s="241"/>
      <c r="BU160" s="123">
        <f t="shared" si="642"/>
        <v>-26145.79999999993</v>
      </c>
      <c r="BV160" s="126">
        <f t="shared" ref="BV160:BX160" si="716">SUM(BV155:BV159)</f>
        <v>670594.97999999986</v>
      </c>
      <c r="BW160" s="126">
        <f t="shared" si="716"/>
        <v>-61136.829999999929</v>
      </c>
      <c r="BX160" s="126">
        <f t="shared" si="716"/>
        <v>412004.28000000026</v>
      </c>
      <c r="BY160" s="126">
        <f t="shared" ref="BY160:BZ160" si="717">SUM(BY155:BY159)</f>
        <v>-235545.90000000043</v>
      </c>
      <c r="BZ160" s="126">
        <f t="shared" si="717"/>
        <v>1753678.5699999996</v>
      </c>
      <c r="CA160" s="126">
        <f t="shared" ref="CA160:CB160" si="718">SUM(CA155:CA159)</f>
        <v>-562242.52</v>
      </c>
      <c r="CB160" s="126">
        <f t="shared" si="718"/>
        <v>-679200.78</v>
      </c>
      <c r="CC160" s="126">
        <f t="shared" ref="CC160:CD160" si="719">SUM(CC155:CC159)</f>
        <v>327382.98000000027</v>
      </c>
      <c r="CD160" s="126">
        <f t="shared" si="719"/>
        <v>40519.300000000461</v>
      </c>
      <c r="CE160" s="126">
        <f t="shared" ref="CE160:CF160" si="720">SUM(CE155:CE159)</f>
        <v>-582861.02</v>
      </c>
      <c r="CF160" s="126">
        <f t="shared" si="720"/>
        <v>460066.72000000003</v>
      </c>
      <c r="CG160" s="126">
        <f t="shared" ref="CG160:CH160" si="721">SUM(CG155:CG159)</f>
        <v>-273289.43000000017</v>
      </c>
      <c r="CH160" s="126">
        <f t="shared" si="721"/>
        <v>-1256618.7799999998</v>
      </c>
      <c r="CI160" s="126">
        <f t="shared" ref="CI160:CJ160" si="722">SUM(CI155:CI159)</f>
        <v>20938.319999999891</v>
      </c>
      <c r="CJ160" s="126">
        <f t="shared" si="722"/>
        <v>-33400.339999999851</v>
      </c>
      <c r="CK160" s="126">
        <f t="shared" ref="CK160:CL160" si="723">SUM(CK155:CK159)</f>
        <v>497641.38000000035</v>
      </c>
      <c r="CL160" s="126">
        <f t="shared" si="723"/>
        <v>-1675226.7399999995</v>
      </c>
      <c r="CM160" s="261">
        <f t="shared" ref="CM160:CN160" si="724">SUM(CM155:CM159)</f>
        <v>1168519.83</v>
      </c>
      <c r="CN160" s="261">
        <f t="shared" si="724"/>
        <v>-242822</v>
      </c>
      <c r="CO160" s="261">
        <f t="shared" ref="CO160:CQ160" si="725">SUM(CO155:CO159)</f>
        <v>-51538.170000000086</v>
      </c>
      <c r="CP160" s="261">
        <f t="shared" si="725"/>
        <v>147723.12999999974</v>
      </c>
      <c r="CQ160" s="304">
        <f t="shared" si="725"/>
        <v>789638</v>
      </c>
      <c r="CR160" s="304">
        <f t="shared" ref="CR160:CS160" si="726">SUM(CR155:CR159)</f>
        <v>-368706</v>
      </c>
      <c r="CS160" s="304">
        <f t="shared" si="726"/>
        <v>-411552.69000000006</v>
      </c>
      <c r="CT160" s="304">
        <f t="shared" ref="CT160:CU160" si="727">SUM(CT155:CT159)</f>
        <v>753298.76</v>
      </c>
      <c r="CU160" s="304">
        <f t="shared" si="727"/>
        <v>-327812.93000000005</v>
      </c>
      <c r="CV160" s="304">
        <f t="shared" ref="CV160" si="728">SUM(CV155:CV159)</f>
        <v>762996.23999999976</v>
      </c>
      <c r="CW160" s="304">
        <f t="shared" ref="CW160" si="729">SUM(CW155:CW159)</f>
        <v>-1042247</v>
      </c>
      <c r="CX160" s="304">
        <f t="shared" ref="CX160" si="730">SUM(CX155:CX159)</f>
        <v>1409136.66</v>
      </c>
      <c r="CY160" s="304">
        <f t="shared" ref="CY160" si="731">SUM(CY155:CY159)</f>
        <v>-1006248</v>
      </c>
      <c r="CZ160" s="304">
        <f t="shared" ref="CZ160" si="732">SUM(CZ155:CZ159)</f>
        <v>-336115</v>
      </c>
      <c r="DA160" s="304">
        <f t="shared" ref="DA160" si="733">SUM(DA155:DA159)</f>
        <v>1179230</v>
      </c>
      <c r="DB160" s="339">
        <f t="shared" ref="DB160" si="734">SUM(DB155:DB159)</f>
        <v>-684547</v>
      </c>
      <c r="DC160" s="339">
        <f t="shared" ref="DC160" si="735">SUM(DC155:DC159)</f>
        <v>4744224</v>
      </c>
      <c r="DD160" s="339">
        <f t="shared" ref="DD160" si="736">SUM(DD155:DD159)</f>
        <v>1157459</v>
      </c>
      <c r="DE160" s="339">
        <f t="shared" ref="DE160" si="737">SUM(DE155:DE159)</f>
        <v>1017141</v>
      </c>
      <c r="DF160" s="339">
        <f t="shared" ref="DF160" si="738">SUM(DF155:DF159)</f>
        <v>108314</v>
      </c>
      <c r="DG160" s="339">
        <f t="shared" ref="DG160" si="739">SUM(DG155:DG159)</f>
        <v>52739</v>
      </c>
      <c r="DH160" s="339">
        <f t="shared" ref="DH160" si="740">SUM(DH155:DH159)</f>
        <v>7567</v>
      </c>
      <c r="DI160" s="339">
        <f t="shared" ref="DI160" si="741">SUM(DI155:DI159)</f>
        <v>557514</v>
      </c>
      <c r="DJ160" s="339">
        <f t="shared" ref="DJ160" si="742">SUM(DJ155:DJ159)</f>
        <v>-351746</v>
      </c>
      <c r="DK160" s="339">
        <f t="shared" ref="DK160:DL160" si="743">SUM(DK155:DK159)</f>
        <v>-534020</v>
      </c>
      <c r="DL160" s="339">
        <f t="shared" si="743"/>
        <v>244300</v>
      </c>
      <c r="DM160" s="339">
        <f t="shared" ref="DM160:DN160" si="744">SUM(DM155:DM159)</f>
        <v>-916893</v>
      </c>
      <c r="DN160" s="339">
        <f t="shared" si="744"/>
        <v>-15736</v>
      </c>
      <c r="DO160" s="339">
        <f t="shared" ref="DO160:DP160" si="745">SUM(DO155:DO159)</f>
        <v>-4496996</v>
      </c>
      <c r="DP160" s="339">
        <f t="shared" si="745"/>
        <v>-571194</v>
      </c>
      <c r="DQ160" s="339">
        <f t="shared" ref="DQ160" si="746">SUM(DQ155:DQ159)</f>
        <v>-1506678</v>
      </c>
      <c r="DR160" s="339">
        <f t="shared" ref="DR160:DS160" si="747">SUM(DR155:DR159)</f>
        <v>-106005</v>
      </c>
      <c r="DS160" s="339">
        <f t="shared" si="747"/>
        <v>586045</v>
      </c>
      <c r="DT160" s="339">
        <f t="shared" ref="DT160" si="748">SUM(DT155:DT159)</f>
        <v>-860889</v>
      </c>
      <c r="DU160" s="339">
        <f t="shared" ref="DU160:DV160" si="749">SUM(DU155:DU159)</f>
        <v>891319</v>
      </c>
      <c r="DV160" s="339">
        <f t="shared" si="749"/>
        <v>196853</v>
      </c>
      <c r="DW160" s="339">
        <f t="shared" ref="DW160" si="750">SUM(DW155:DW159)</f>
        <v>6107</v>
      </c>
      <c r="DX160" s="339">
        <f t="shared" ref="DX160:DY160" si="751">SUM(DX155:DX159)</f>
        <v>399477</v>
      </c>
      <c r="DY160" s="339">
        <f t="shared" si="751"/>
        <v>-884712</v>
      </c>
      <c r="DZ160" s="328"/>
      <c r="EA160" s="32">
        <f t="shared" si="680"/>
        <v>-1075097</v>
      </c>
    </row>
    <row r="161" spans="1:131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2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325"/>
      <c r="EA161" s="75"/>
    </row>
    <row r="162" spans="1:131" s="56" customFormat="1" x14ac:dyDescent="0.25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6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398">
        <v>3</v>
      </c>
      <c r="BI162" s="422">
        <v>2</v>
      </c>
      <c r="BJ162" s="422">
        <v>3</v>
      </c>
      <c r="BK162" s="422">
        <v>3</v>
      </c>
      <c r="BL162" s="192">
        <v>4</v>
      </c>
      <c r="BM162" s="192">
        <v>4</v>
      </c>
      <c r="BN162" s="192">
        <v>5</v>
      </c>
      <c r="BO162" s="192">
        <v>2</v>
      </c>
      <c r="BP162" s="192">
        <v>2</v>
      </c>
      <c r="BQ162" s="192">
        <v>0</v>
      </c>
      <c r="BR162" s="192">
        <v>2</v>
      </c>
      <c r="BS162" s="192">
        <v>1</v>
      </c>
      <c r="BT162" s="192"/>
      <c r="BU162" s="58">
        <f t="shared" ref="BU162:DY162" si="752">O162-C162</f>
        <v>-2</v>
      </c>
      <c r="BV162" s="105">
        <f t="shared" si="752"/>
        <v>-2</v>
      </c>
      <c r="BW162" s="105">
        <f t="shared" si="752"/>
        <v>-3</v>
      </c>
      <c r="BX162" s="105">
        <f t="shared" si="752"/>
        <v>-4</v>
      </c>
      <c r="BY162" s="105">
        <f t="shared" si="752"/>
        <v>-2</v>
      </c>
      <c r="BZ162" s="105">
        <f t="shared" si="752"/>
        <v>-2</v>
      </c>
      <c r="CA162" s="105">
        <f t="shared" si="752"/>
        <v>-2</v>
      </c>
      <c r="CB162" s="105">
        <f t="shared" si="752"/>
        <v>0</v>
      </c>
      <c r="CC162" s="105">
        <f t="shared" si="752"/>
        <v>-2</v>
      </c>
      <c r="CD162" s="105">
        <f t="shared" si="752"/>
        <v>-3</v>
      </c>
      <c r="CE162" s="105">
        <f t="shared" si="752"/>
        <v>-3</v>
      </c>
      <c r="CF162" s="105">
        <f t="shared" si="752"/>
        <v>-1</v>
      </c>
      <c r="CG162" s="105">
        <f t="shared" si="752"/>
        <v>-2</v>
      </c>
      <c r="CH162" s="105">
        <f t="shared" si="752"/>
        <v>-2</v>
      </c>
      <c r="CI162" s="105">
        <f t="shared" si="752"/>
        <v>-1</v>
      </c>
      <c r="CJ162" s="105">
        <f t="shared" si="752"/>
        <v>-1</v>
      </c>
      <c r="CK162" s="105">
        <f t="shared" si="752"/>
        <v>0</v>
      </c>
      <c r="CL162" s="105">
        <f t="shared" si="752"/>
        <v>1</v>
      </c>
      <c r="CM162" s="267">
        <f t="shared" si="752"/>
        <v>2</v>
      </c>
      <c r="CN162" s="267">
        <f t="shared" si="752"/>
        <v>1</v>
      </c>
      <c r="CO162" s="267">
        <f t="shared" si="752"/>
        <v>3</v>
      </c>
      <c r="CP162" s="267">
        <f t="shared" si="752"/>
        <v>5</v>
      </c>
      <c r="CQ162" s="291">
        <f t="shared" si="752"/>
        <v>4</v>
      </c>
      <c r="CR162" s="291">
        <f t="shared" si="752"/>
        <v>6</v>
      </c>
      <c r="CS162" s="291">
        <f t="shared" si="752"/>
        <v>4</v>
      </c>
      <c r="CT162" s="291">
        <f t="shared" si="752"/>
        <v>4</v>
      </c>
      <c r="CU162" s="291">
        <f t="shared" si="752"/>
        <v>5</v>
      </c>
      <c r="CV162" s="291">
        <f t="shared" si="752"/>
        <v>1</v>
      </c>
      <c r="CW162" s="291">
        <f t="shared" si="752"/>
        <v>4</v>
      </c>
      <c r="CX162" s="291">
        <f t="shared" si="752"/>
        <v>6</v>
      </c>
      <c r="CY162" s="291">
        <f t="shared" si="752"/>
        <v>3</v>
      </c>
      <c r="CZ162" s="291">
        <f t="shared" si="752"/>
        <v>3</v>
      </c>
      <c r="DA162" s="291">
        <f t="shared" si="752"/>
        <v>3</v>
      </c>
      <c r="DB162" s="291">
        <f t="shared" si="752"/>
        <v>2</v>
      </c>
      <c r="DC162" s="291">
        <f t="shared" si="752"/>
        <v>3</v>
      </c>
      <c r="DD162" s="291">
        <f t="shared" si="752"/>
        <v>-1</v>
      </c>
      <c r="DE162" s="291">
        <f t="shared" si="752"/>
        <v>2</v>
      </c>
      <c r="DF162" s="291">
        <f t="shared" si="752"/>
        <v>3</v>
      </c>
      <c r="DG162" s="291">
        <f t="shared" si="752"/>
        <v>0</v>
      </c>
      <c r="DH162" s="291">
        <f t="shared" si="752"/>
        <v>4</v>
      </c>
      <c r="DI162" s="291">
        <f t="shared" si="752"/>
        <v>-3</v>
      </c>
      <c r="DJ162" s="291">
        <f t="shared" si="752"/>
        <v>-6</v>
      </c>
      <c r="DK162" s="291">
        <f t="shared" si="752"/>
        <v>-4</v>
      </c>
      <c r="DL162" s="291">
        <f t="shared" si="752"/>
        <v>-4</v>
      </c>
      <c r="DM162" s="291">
        <f t="shared" si="752"/>
        <v>-4</v>
      </c>
      <c r="DN162" s="291">
        <f t="shared" si="752"/>
        <v>-4</v>
      </c>
      <c r="DO162" s="291">
        <f t="shared" si="752"/>
        <v>-5</v>
      </c>
      <c r="DP162" s="291">
        <f t="shared" si="752"/>
        <v>-3</v>
      </c>
      <c r="DQ162" s="291">
        <f t="shared" si="752"/>
        <v>-3</v>
      </c>
      <c r="DR162" s="291">
        <f t="shared" si="752"/>
        <v>-3</v>
      </c>
      <c r="DS162" s="291">
        <f t="shared" si="752"/>
        <v>-1</v>
      </c>
      <c r="DT162" s="291">
        <f t="shared" si="752"/>
        <v>0</v>
      </c>
      <c r="DU162" s="291">
        <f t="shared" si="752"/>
        <v>0</v>
      </c>
      <c r="DV162" s="291">
        <f t="shared" si="752"/>
        <v>0</v>
      </c>
      <c r="DW162" s="291">
        <f t="shared" si="752"/>
        <v>-2</v>
      </c>
      <c r="DX162" s="291">
        <f t="shared" si="752"/>
        <v>0</v>
      </c>
      <c r="DY162" s="291">
        <f t="shared" si="752"/>
        <v>-2</v>
      </c>
      <c r="DZ162" s="325"/>
      <c r="EA162" s="30">
        <f>'MONTHLY SUMMARIES'!F122</f>
        <v>1</v>
      </c>
    </row>
    <row r="163" spans="1:131" s="56" customFormat="1" x14ac:dyDescent="0.2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6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398">
        <v>0</v>
      </c>
      <c r="BI163" s="422">
        <v>0</v>
      </c>
      <c r="BJ163" s="422">
        <v>0</v>
      </c>
      <c r="BK163" s="422">
        <v>0</v>
      </c>
      <c r="BL163" s="192">
        <v>1</v>
      </c>
      <c r="BM163" s="192">
        <v>1</v>
      </c>
      <c r="BN163" s="192">
        <v>1</v>
      </c>
      <c r="BO163" s="192">
        <v>1</v>
      </c>
      <c r="BP163" s="192">
        <v>1</v>
      </c>
      <c r="BQ163" s="192">
        <v>0</v>
      </c>
      <c r="BR163" s="192">
        <v>0</v>
      </c>
      <c r="BS163" s="192">
        <v>0</v>
      </c>
      <c r="BT163" s="192"/>
      <c r="BU163" s="5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325"/>
      <c r="EA163" s="61">
        <f>GETPIVOTDATA("VALUE",'CSS ESCO pvt'!$I$3,"DATE_FILE",$EA$8,"COMPANY",$EA$6,"TRIM_CAT","Residential-GRID","TRIM_LINE",$A161)</f>
        <v>0</v>
      </c>
    </row>
    <row r="164" spans="1:131" s="56" customFormat="1" x14ac:dyDescent="0.2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6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398">
        <v>3</v>
      </c>
      <c r="BI164" s="422">
        <v>2</v>
      </c>
      <c r="BJ164" s="422">
        <v>3</v>
      </c>
      <c r="BK164" s="422">
        <v>3</v>
      </c>
      <c r="BL164" s="192">
        <v>3</v>
      </c>
      <c r="BM164" s="192">
        <v>3</v>
      </c>
      <c r="BN164" s="192">
        <v>4</v>
      </c>
      <c r="BO164" s="192">
        <v>1</v>
      </c>
      <c r="BP164" s="192">
        <v>1</v>
      </c>
      <c r="BQ164" s="192">
        <v>0</v>
      </c>
      <c r="BR164" s="192">
        <v>2</v>
      </c>
      <c r="BS164" s="192">
        <v>1</v>
      </c>
      <c r="BT164" s="192"/>
      <c r="BU164" s="5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325"/>
      <c r="EA164" s="75">
        <f>EA162-EA163</f>
        <v>1</v>
      </c>
    </row>
    <row r="165" spans="1:131" s="56" customFormat="1" x14ac:dyDescent="0.25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6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398">
        <v>13</v>
      </c>
      <c r="BI165" s="422">
        <v>15</v>
      </c>
      <c r="BJ165" s="422">
        <v>18</v>
      </c>
      <c r="BK165" s="422">
        <v>18</v>
      </c>
      <c r="BL165" s="192">
        <v>21</v>
      </c>
      <c r="BM165" s="192">
        <v>18</v>
      </c>
      <c r="BN165" s="192">
        <v>18</v>
      </c>
      <c r="BO165" s="192">
        <v>17</v>
      </c>
      <c r="BP165" s="192">
        <v>16</v>
      </c>
      <c r="BQ165" s="192">
        <v>22</v>
      </c>
      <c r="BR165" s="192">
        <v>20</v>
      </c>
      <c r="BS165" s="192">
        <v>22</v>
      </c>
      <c r="BT165" s="192"/>
      <c r="BU165" s="58">
        <f t="shared" ref="BU165:DY165" si="753">O165-C165</f>
        <v>2</v>
      </c>
      <c r="BV165" s="105">
        <f t="shared" si="753"/>
        <v>3</v>
      </c>
      <c r="BW165" s="105">
        <f t="shared" si="753"/>
        <v>1</v>
      </c>
      <c r="BX165" s="105">
        <f t="shared" si="753"/>
        <v>2</v>
      </c>
      <c r="BY165" s="105">
        <f t="shared" si="753"/>
        <v>3</v>
      </c>
      <c r="BZ165" s="105">
        <f t="shared" si="753"/>
        <v>2</v>
      </c>
      <c r="CA165" s="105">
        <f t="shared" si="753"/>
        <v>2</v>
      </c>
      <c r="CB165" s="105">
        <f t="shared" si="753"/>
        <v>3</v>
      </c>
      <c r="CC165" s="105">
        <f t="shared" si="753"/>
        <v>4</v>
      </c>
      <c r="CD165" s="105">
        <f t="shared" si="753"/>
        <v>6</v>
      </c>
      <c r="CE165" s="105">
        <f t="shared" si="753"/>
        <v>8</v>
      </c>
      <c r="CF165" s="105">
        <f t="shared" si="753"/>
        <v>8</v>
      </c>
      <c r="CG165" s="105">
        <f t="shared" si="753"/>
        <v>9</v>
      </c>
      <c r="CH165" s="105">
        <f t="shared" si="753"/>
        <v>22</v>
      </c>
      <c r="CI165" s="105">
        <f t="shared" si="753"/>
        <v>26</v>
      </c>
      <c r="CJ165" s="105">
        <f t="shared" si="753"/>
        <v>23</v>
      </c>
      <c r="CK165" s="105">
        <f t="shared" si="753"/>
        <v>19</v>
      </c>
      <c r="CL165" s="105">
        <f t="shared" si="753"/>
        <v>17</v>
      </c>
      <c r="CM165" s="267">
        <f t="shared" si="753"/>
        <v>18</v>
      </c>
      <c r="CN165" s="267">
        <f t="shared" si="753"/>
        <v>15</v>
      </c>
      <c r="CO165" s="267">
        <f t="shared" si="753"/>
        <v>13</v>
      </c>
      <c r="CP165" s="267">
        <f t="shared" si="753"/>
        <v>11</v>
      </c>
      <c r="CQ165" s="291">
        <f t="shared" si="753"/>
        <v>8</v>
      </c>
      <c r="CR165" s="291">
        <f t="shared" si="753"/>
        <v>4</v>
      </c>
      <c r="CS165" s="291">
        <f t="shared" si="753"/>
        <v>3</v>
      </c>
      <c r="CT165" s="291">
        <f t="shared" si="753"/>
        <v>-14</v>
      </c>
      <c r="CU165" s="291">
        <f t="shared" si="753"/>
        <v>-12</v>
      </c>
      <c r="CV165" s="291">
        <f t="shared" si="753"/>
        <v>-10</v>
      </c>
      <c r="CW165" s="291">
        <f t="shared" si="753"/>
        <v>-11</v>
      </c>
      <c r="CX165" s="291">
        <f t="shared" si="753"/>
        <v>-12</v>
      </c>
      <c r="CY165" s="291">
        <f t="shared" si="753"/>
        <v>-16</v>
      </c>
      <c r="CZ165" s="291">
        <f t="shared" si="753"/>
        <v>-14</v>
      </c>
      <c r="DA165" s="291">
        <f t="shared" si="753"/>
        <v>-13</v>
      </c>
      <c r="DB165" s="291">
        <f t="shared" si="753"/>
        <v>-14</v>
      </c>
      <c r="DC165" s="291">
        <f t="shared" si="753"/>
        <v>-13</v>
      </c>
      <c r="DD165" s="291">
        <f t="shared" si="753"/>
        <v>-7</v>
      </c>
      <c r="DE165" s="291">
        <f t="shared" si="753"/>
        <v>-7</v>
      </c>
      <c r="DF165" s="291">
        <f t="shared" si="753"/>
        <v>-4</v>
      </c>
      <c r="DG165" s="291">
        <f t="shared" si="753"/>
        <v>-8</v>
      </c>
      <c r="DH165" s="291">
        <f t="shared" si="753"/>
        <v>-12</v>
      </c>
      <c r="DI165" s="291">
        <f t="shared" si="753"/>
        <v>-7</v>
      </c>
      <c r="DJ165" s="291">
        <f t="shared" si="753"/>
        <v>-4</v>
      </c>
      <c r="DK165" s="291">
        <f t="shared" si="753"/>
        <v>0</v>
      </c>
      <c r="DL165" s="291">
        <f t="shared" si="753"/>
        <v>0</v>
      </c>
      <c r="DM165" s="291">
        <f t="shared" si="753"/>
        <v>0</v>
      </c>
      <c r="DN165" s="291">
        <f t="shared" si="753"/>
        <v>4</v>
      </c>
      <c r="DO165" s="291">
        <f t="shared" si="753"/>
        <v>6</v>
      </c>
      <c r="DP165" s="291">
        <f t="shared" si="753"/>
        <v>7</v>
      </c>
      <c r="DQ165" s="291">
        <f t="shared" si="753"/>
        <v>7</v>
      </c>
      <c r="DR165" s="291">
        <f t="shared" si="753"/>
        <v>11</v>
      </c>
      <c r="DS165" s="291">
        <f t="shared" si="753"/>
        <v>8</v>
      </c>
      <c r="DT165" s="291">
        <f t="shared" si="753"/>
        <v>11</v>
      </c>
      <c r="DU165" s="291">
        <f t="shared" si="753"/>
        <v>9</v>
      </c>
      <c r="DV165" s="291">
        <f t="shared" si="753"/>
        <v>8</v>
      </c>
      <c r="DW165" s="291">
        <f t="shared" si="753"/>
        <v>12</v>
      </c>
      <c r="DX165" s="291">
        <f t="shared" si="753"/>
        <v>10</v>
      </c>
      <c r="DY165" s="291">
        <f t="shared" si="753"/>
        <v>12</v>
      </c>
      <c r="DZ165" s="325"/>
      <c r="EA165" s="30">
        <f>'MONTHLY SUMMARIES'!F123</f>
        <v>22</v>
      </c>
    </row>
    <row r="166" spans="1:131" s="56" customFormat="1" x14ac:dyDescent="0.2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6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398">
        <v>1</v>
      </c>
      <c r="BI166" s="422">
        <v>2</v>
      </c>
      <c r="BJ166" s="422">
        <v>3</v>
      </c>
      <c r="BK166" s="422">
        <v>4</v>
      </c>
      <c r="BL166" s="192">
        <v>5</v>
      </c>
      <c r="BM166" s="192">
        <v>5</v>
      </c>
      <c r="BN166" s="192">
        <v>3</v>
      </c>
      <c r="BO166" s="192">
        <v>3</v>
      </c>
      <c r="BP166" s="192">
        <v>3</v>
      </c>
      <c r="BQ166" s="192">
        <v>3</v>
      </c>
      <c r="BR166" s="192">
        <v>3</v>
      </c>
      <c r="BS166" s="192">
        <v>3</v>
      </c>
      <c r="BT166" s="192"/>
      <c r="BU166" s="5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325"/>
      <c r="EA166" s="61">
        <f>GETPIVOTDATA("VALUE",'CSS ESCO pvt'!$I$3,"DATE_FILE",$EA$8,"COMPANY",$EA$6,"TRIM_CAT","Low Income Residential-GRID","TRIM_LINE",$A161)</f>
        <v>3</v>
      </c>
    </row>
    <row r="167" spans="1:131" s="56" customFormat="1" x14ac:dyDescent="0.2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6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398">
        <v>12</v>
      </c>
      <c r="BI167" s="422">
        <v>13</v>
      </c>
      <c r="BJ167" s="422">
        <v>15</v>
      </c>
      <c r="BK167" s="422">
        <v>14</v>
      </c>
      <c r="BL167" s="192">
        <v>16</v>
      </c>
      <c r="BM167" s="192">
        <v>13</v>
      </c>
      <c r="BN167" s="192">
        <v>15</v>
      </c>
      <c r="BO167" s="192">
        <v>14</v>
      </c>
      <c r="BP167" s="192">
        <v>13</v>
      </c>
      <c r="BQ167" s="192">
        <v>19</v>
      </c>
      <c r="BR167" s="192">
        <v>17</v>
      </c>
      <c r="BS167" s="192">
        <v>19</v>
      </c>
      <c r="BT167" s="192"/>
      <c r="BU167" s="5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325"/>
      <c r="EA167" s="75">
        <f>EA165-EA166</f>
        <v>19</v>
      </c>
    </row>
    <row r="168" spans="1:131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/>
      <c r="BU168" s="58">
        <f t="shared" ref="BU168:CD170" si="754">O168-C168</f>
        <v>0</v>
      </c>
      <c r="BV168" s="105">
        <f t="shared" si="754"/>
        <v>0</v>
      </c>
      <c r="BW168" s="105">
        <f t="shared" si="754"/>
        <v>0</v>
      </c>
      <c r="BX168" s="105">
        <f t="shared" si="754"/>
        <v>0</v>
      </c>
      <c r="BY168" s="105">
        <f t="shared" si="754"/>
        <v>0</v>
      </c>
      <c r="BZ168" s="105">
        <f t="shared" si="754"/>
        <v>0</v>
      </c>
      <c r="CA168" s="105">
        <f t="shared" si="754"/>
        <v>0</v>
      </c>
      <c r="CB168" s="105">
        <f t="shared" si="754"/>
        <v>0</v>
      </c>
      <c r="CC168" s="105">
        <f t="shared" si="754"/>
        <v>0</v>
      </c>
      <c r="CD168" s="105">
        <f t="shared" si="754"/>
        <v>0</v>
      </c>
      <c r="CE168" s="105">
        <f t="shared" ref="CE168:CN170" si="755">Y168-M168</f>
        <v>0</v>
      </c>
      <c r="CF168" s="105">
        <f t="shared" si="755"/>
        <v>0</v>
      </c>
      <c r="CG168" s="105">
        <f t="shared" si="755"/>
        <v>0</v>
      </c>
      <c r="CH168" s="105">
        <f t="shared" si="755"/>
        <v>0</v>
      </c>
      <c r="CI168" s="105">
        <f t="shared" si="755"/>
        <v>0</v>
      </c>
      <c r="CJ168" s="105">
        <f t="shared" si="755"/>
        <v>0</v>
      </c>
      <c r="CK168" s="105">
        <f t="shared" si="755"/>
        <v>0</v>
      </c>
      <c r="CL168" s="105">
        <f t="shared" si="755"/>
        <v>0</v>
      </c>
      <c r="CM168" s="267">
        <f t="shared" si="755"/>
        <v>0</v>
      </c>
      <c r="CN168" s="267">
        <f t="shared" si="755"/>
        <v>0</v>
      </c>
      <c r="CO168" s="267">
        <f t="shared" ref="CO168:CX170" si="756">AI168-W168</f>
        <v>0</v>
      </c>
      <c r="CP168" s="267">
        <f t="shared" si="756"/>
        <v>0</v>
      </c>
      <c r="CQ168" s="291">
        <f t="shared" si="756"/>
        <v>0</v>
      </c>
      <c r="CR168" s="291">
        <f t="shared" si="756"/>
        <v>0</v>
      </c>
      <c r="CS168" s="291">
        <f t="shared" si="756"/>
        <v>0</v>
      </c>
      <c r="CT168" s="291">
        <f t="shared" si="756"/>
        <v>0</v>
      </c>
      <c r="CU168" s="291">
        <f t="shared" si="756"/>
        <v>0</v>
      </c>
      <c r="CV168" s="291">
        <f t="shared" si="756"/>
        <v>0</v>
      </c>
      <c r="CW168" s="291">
        <f t="shared" si="756"/>
        <v>0</v>
      </c>
      <c r="CX168" s="291">
        <f t="shared" si="756"/>
        <v>0</v>
      </c>
      <c r="CY168" s="291">
        <f t="shared" ref="CY168:DH170" si="757">AS168-AG168</f>
        <v>0</v>
      </c>
      <c r="CZ168" s="291">
        <f t="shared" si="757"/>
        <v>0</v>
      </c>
      <c r="DA168" s="291">
        <f t="shared" si="757"/>
        <v>0</v>
      </c>
      <c r="DB168" s="291">
        <f t="shared" si="757"/>
        <v>0</v>
      </c>
      <c r="DC168" s="291">
        <f t="shared" si="757"/>
        <v>0</v>
      </c>
      <c r="DD168" s="291">
        <f t="shared" si="757"/>
        <v>0</v>
      </c>
      <c r="DE168" s="291">
        <f t="shared" si="757"/>
        <v>0</v>
      </c>
      <c r="DF168" s="291">
        <f t="shared" si="757"/>
        <v>0</v>
      </c>
      <c r="DG168" s="291">
        <f t="shared" si="757"/>
        <v>0</v>
      </c>
      <c r="DH168" s="291">
        <f t="shared" si="757"/>
        <v>0</v>
      </c>
      <c r="DI168" s="291">
        <f t="shared" ref="DI168:DY170" si="758">BC168-AQ168</f>
        <v>0</v>
      </c>
      <c r="DJ168" s="291">
        <f t="shared" si="758"/>
        <v>0</v>
      </c>
      <c r="DK168" s="291">
        <f t="shared" si="758"/>
        <v>0</v>
      </c>
      <c r="DL168" s="291">
        <f t="shared" si="758"/>
        <v>0</v>
      </c>
      <c r="DM168" s="291">
        <f t="shared" si="758"/>
        <v>0</v>
      </c>
      <c r="DN168" s="291">
        <f t="shared" si="758"/>
        <v>0</v>
      </c>
      <c r="DO168" s="291">
        <f t="shared" si="758"/>
        <v>0</v>
      </c>
      <c r="DP168" s="291">
        <f t="shared" si="758"/>
        <v>0</v>
      </c>
      <c r="DQ168" s="291">
        <f t="shared" si="758"/>
        <v>0</v>
      </c>
      <c r="DR168" s="291">
        <f t="shared" si="758"/>
        <v>0</v>
      </c>
      <c r="DS168" s="291">
        <f t="shared" si="758"/>
        <v>0</v>
      </c>
      <c r="DT168" s="291">
        <f t="shared" si="758"/>
        <v>0</v>
      </c>
      <c r="DU168" s="291">
        <f t="shared" si="758"/>
        <v>0</v>
      </c>
      <c r="DV168" s="291">
        <f t="shared" si="758"/>
        <v>0</v>
      </c>
      <c r="DW168" s="291">
        <f t="shared" si="758"/>
        <v>0</v>
      </c>
      <c r="DX168" s="291">
        <f t="shared" si="758"/>
        <v>0</v>
      </c>
      <c r="DY168" s="291">
        <f t="shared" si="758"/>
        <v>0</v>
      </c>
      <c r="DZ168" s="325"/>
      <c r="EA168" s="30">
        <f>'MONTHLY SUMMARIES'!F124</f>
        <v>0</v>
      </c>
    </row>
    <row r="169" spans="1:131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/>
      <c r="BU169" s="58">
        <f t="shared" si="754"/>
        <v>0</v>
      </c>
      <c r="BV169" s="105">
        <f t="shared" si="754"/>
        <v>0</v>
      </c>
      <c r="BW169" s="105">
        <f t="shared" si="754"/>
        <v>0</v>
      </c>
      <c r="BX169" s="105">
        <f t="shared" si="754"/>
        <v>0</v>
      </c>
      <c r="BY169" s="105">
        <f t="shared" si="754"/>
        <v>0</v>
      </c>
      <c r="BZ169" s="105">
        <f t="shared" si="754"/>
        <v>0</v>
      </c>
      <c r="CA169" s="105">
        <f t="shared" si="754"/>
        <v>0</v>
      </c>
      <c r="CB169" s="105">
        <f t="shared" si="754"/>
        <v>0</v>
      </c>
      <c r="CC169" s="105">
        <f t="shared" si="754"/>
        <v>0</v>
      </c>
      <c r="CD169" s="105">
        <f t="shared" si="754"/>
        <v>0</v>
      </c>
      <c r="CE169" s="105">
        <f t="shared" si="755"/>
        <v>0</v>
      </c>
      <c r="CF169" s="105">
        <f t="shared" si="755"/>
        <v>0</v>
      </c>
      <c r="CG169" s="105">
        <f t="shared" si="755"/>
        <v>0</v>
      </c>
      <c r="CH169" s="105">
        <f t="shared" si="755"/>
        <v>0</v>
      </c>
      <c r="CI169" s="105">
        <f t="shared" si="755"/>
        <v>0</v>
      </c>
      <c r="CJ169" s="105">
        <f t="shared" si="755"/>
        <v>0</v>
      </c>
      <c r="CK169" s="105">
        <f t="shared" si="755"/>
        <v>0</v>
      </c>
      <c r="CL169" s="105">
        <f t="shared" si="755"/>
        <v>0</v>
      </c>
      <c r="CM169" s="267">
        <f t="shared" si="755"/>
        <v>0</v>
      </c>
      <c r="CN169" s="267">
        <f t="shared" si="755"/>
        <v>0</v>
      </c>
      <c r="CO169" s="267">
        <f t="shared" si="756"/>
        <v>0</v>
      </c>
      <c r="CP169" s="267">
        <f t="shared" si="756"/>
        <v>0</v>
      </c>
      <c r="CQ169" s="291">
        <f t="shared" si="756"/>
        <v>0</v>
      </c>
      <c r="CR169" s="291">
        <f t="shared" si="756"/>
        <v>0</v>
      </c>
      <c r="CS169" s="291">
        <f t="shared" si="756"/>
        <v>0</v>
      </c>
      <c r="CT169" s="291">
        <f t="shared" si="756"/>
        <v>0</v>
      </c>
      <c r="CU169" s="291">
        <f t="shared" si="756"/>
        <v>0</v>
      </c>
      <c r="CV169" s="291">
        <f t="shared" si="756"/>
        <v>0</v>
      </c>
      <c r="CW169" s="291">
        <f t="shared" si="756"/>
        <v>0</v>
      </c>
      <c r="CX169" s="291">
        <f t="shared" si="756"/>
        <v>0</v>
      </c>
      <c r="CY169" s="291">
        <f t="shared" si="757"/>
        <v>0</v>
      </c>
      <c r="CZ169" s="291">
        <f t="shared" si="757"/>
        <v>0</v>
      </c>
      <c r="DA169" s="291">
        <f t="shared" si="757"/>
        <v>0</v>
      </c>
      <c r="DB169" s="291">
        <f t="shared" si="757"/>
        <v>0</v>
      </c>
      <c r="DC169" s="291">
        <f t="shared" si="757"/>
        <v>0</v>
      </c>
      <c r="DD169" s="291">
        <f t="shared" si="757"/>
        <v>0</v>
      </c>
      <c r="DE169" s="291">
        <f t="shared" si="757"/>
        <v>0</v>
      </c>
      <c r="DF169" s="291">
        <f t="shared" si="757"/>
        <v>0</v>
      </c>
      <c r="DG169" s="291">
        <f t="shared" si="757"/>
        <v>0</v>
      </c>
      <c r="DH169" s="291">
        <f t="shared" si="757"/>
        <v>0</v>
      </c>
      <c r="DI169" s="291">
        <f t="shared" si="758"/>
        <v>0</v>
      </c>
      <c r="DJ169" s="291">
        <f t="shared" si="758"/>
        <v>0</v>
      </c>
      <c r="DK169" s="291">
        <f t="shared" si="758"/>
        <v>0</v>
      </c>
      <c r="DL169" s="291">
        <f t="shared" si="758"/>
        <v>0</v>
      </c>
      <c r="DM169" s="291">
        <f t="shared" si="758"/>
        <v>0</v>
      </c>
      <c r="DN169" s="291">
        <f t="shared" si="758"/>
        <v>0</v>
      </c>
      <c r="DO169" s="291">
        <f t="shared" si="758"/>
        <v>0</v>
      </c>
      <c r="DP169" s="291">
        <f t="shared" si="758"/>
        <v>0</v>
      </c>
      <c r="DQ169" s="291">
        <f t="shared" si="758"/>
        <v>0</v>
      </c>
      <c r="DR169" s="291">
        <f t="shared" si="758"/>
        <v>0</v>
      </c>
      <c r="DS169" s="291">
        <f t="shared" si="758"/>
        <v>0</v>
      </c>
      <c r="DT169" s="291">
        <f t="shared" si="758"/>
        <v>0</v>
      </c>
      <c r="DU169" s="291">
        <f t="shared" si="758"/>
        <v>0</v>
      </c>
      <c r="DV169" s="291">
        <f t="shared" si="758"/>
        <v>0</v>
      </c>
      <c r="DW169" s="291">
        <f t="shared" si="758"/>
        <v>0</v>
      </c>
      <c r="DX169" s="291">
        <f t="shared" si="758"/>
        <v>0</v>
      </c>
      <c r="DY169" s="291">
        <f t="shared" si="758"/>
        <v>0</v>
      </c>
      <c r="DZ169" s="325"/>
      <c r="EA169" s="30">
        <f>'MONTHLY SUMMARIES'!F125</f>
        <v>0</v>
      </c>
    </row>
    <row r="170" spans="1:131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/>
      <c r="BU170" s="58">
        <f t="shared" si="754"/>
        <v>0</v>
      </c>
      <c r="BV170" s="105">
        <f t="shared" si="754"/>
        <v>0</v>
      </c>
      <c r="BW170" s="105">
        <f t="shared" si="754"/>
        <v>0</v>
      </c>
      <c r="BX170" s="105">
        <f t="shared" si="754"/>
        <v>0</v>
      </c>
      <c r="BY170" s="105">
        <f t="shared" si="754"/>
        <v>0</v>
      </c>
      <c r="BZ170" s="105">
        <f t="shared" si="754"/>
        <v>0</v>
      </c>
      <c r="CA170" s="105">
        <f t="shared" si="754"/>
        <v>0</v>
      </c>
      <c r="CB170" s="105">
        <f t="shared" si="754"/>
        <v>0</v>
      </c>
      <c r="CC170" s="105">
        <f t="shared" si="754"/>
        <v>0</v>
      </c>
      <c r="CD170" s="105">
        <f t="shared" si="754"/>
        <v>0</v>
      </c>
      <c r="CE170" s="105">
        <f t="shared" si="755"/>
        <v>0</v>
      </c>
      <c r="CF170" s="105">
        <f t="shared" si="755"/>
        <v>0</v>
      </c>
      <c r="CG170" s="105">
        <f t="shared" si="755"/>
        <v>0</v>
      </c>
      <c r="CH170" s="105">
        <f t="shared" si="755"/>
        <v>0</v>
      </c>
      <c r="CI170" s="105">
        <f t="shared" si="755"/>
        <v>0</v>
      </c>
      <c r="CJ170" s="105">
        <f t="shared" si="755"/>
        <v>0</v>
      </c>
      <c r="CK170" s="105">
        <f t="shared" si="755"/>
        <v>0</v>
      </c>
      <c r="CL170" s="105">
        <f t="shared" si="755"/>
        <v>0</v>
      </c>
      <c r="CM170" s="267">
        <f t="shared" si="755"/>
        <v>0</v>
      </c>
      <c r="CN170" s="267">
        <f t="shared" si="755"/>
        <v>0</v>
      </c>
      <c r="CO170" s="267">
        <f t="shared" si="756"/>
        <v>0</v>
      </c>
      <c r="CP170" s="267">
        <f t="shared" si="756"/>
        <v>0</v>
      </c>
      <c r="CQ170" s="291">
        <f t="shared" si="756"/>
        <v>0</v>
      </c>
      <c r="CR170" s="291">
        <f t="shared" si="756"/>
        <v>0</v>
      </c>
      <c r="CS170" s="291">
        <f t="shared" si="756"/>
        <v>0</v>
      </c>
      <c r="CT170" s="291">
        <f t="shared" si="756"/>
        <v>0</v>
      </c>
      <c r="CU170" s="291">
        <f t="shared" si="756"/>
        <v>0</v>
      </c>
      <c r="CV170" s="291">
        <f t="shared" si="756"/>
        <v>0</v>
      </c>
      <c r="CW170" s="291">
        <f t="shared" si="756"/>
        <v>0</v>
      </c>
      <c r="CX170" s="291">
        <f t="shared" si="756"/>
        <v>0</v>
      </c>
      <c r="CY170" s="291">
        <f t="shared" si="757"/>
        <v>0</v>
      </c>
      <c r="CZ170" s="291">
        <f t="shared" si="757"/>
        <v>0</v>
      </c>
      <c r="DA170" s="291">
        <f t="shared" si="757"/>
        <v>0</v>
      </c>
      <c r="DB170" s="291">
        <f t="shared" si="757"/>
        <v>0</v>
      </c>
      <c r="DC170" s="291">
        <f t="shared" si="757"/>
        <v>0</v>
      </c>
      <c r="DD170" s="291">
        <f t="shared" si="757"/>
        <v>0</v>
      </c>
      <c r="DE170" s="291">
        <f t="shared" si="757"/>
        <v>0</v>
      </c>
      <c r="DF170" s="291">
        <f t="shared" si="757"/>
        <v>0</v>
      </c>
      <c r="DG170" s="291">
        <f t="shared" si="757"/>
        <v>0</v>
      </c>
      <c r="DH170" s="291">
        <f t="shared" si="757"/>
        <v>0</v>
      </c>
      <c r="DI170" s="291">
        <f t="shared" si="758"/>
        <v>0</v>
      </c>
      <c r="DJ170" s="291">
        <f t="shared" si="758"/>
        <v>0</v>
      </c>
      <c r="DK170" s="291">
        <f t="shared" si="758"/>
        <v>0</v>
      </c>
      <c r="DL170" s="291">
        <f t="shared" si="758"/>
        <v>0</v>
      </c>
      <c r="DM170" s="291">
        <f t="shared" si="758"/>
        <v>0</v>
      </c>
      <c r="DN170" s="291">
        <f t="shared" si="758"/>
        <v>0</v>
      </c>
      <c r="DO170" s="291">
        <f t="shared" si="758"/>
        <v>0</v>
      </c>
      <c r="DP170" s="291">
        <f t="shared" si="758"/>
        <v>0</v>
      </c>
      <c r="DQ170" s="291">
        <f t="shared" si="758"/>
        <v>0</v>
      </c>
      <c r="DR170" s="291">
        <f t="shared" si="758"/>
        <v>0</v>
      </c>
      <c r="DS170" s="291">
        <f t="shared" si="758"/>
        <v>0</v>
      </c>
      <c r="DT170" s="291">
        <f t="shared" si="758"/>
        <v>0</v>
      </c>
      <c r="DU170" s="291">
        <f t="shared" si="758"/>
        <v>0</v>
      </c>
      <c r="DV170" s="291">
        <f t="shared" si="758"/>
        <v>0</v>
      </c>
      <c r="DW170" s="291">
        <f t="shared" si="758"/>
        <v>0</v>
      </c>
      <c r="DX170" s="291">
        <f t="shared" si="758"/>
        <v>0</v>
      </c>
      <c r="DY170" s="291">
        <f t="shared" si="758"/>
        <v>0</v>
      </c>
      <c r="DZ170" s="325"/>
      <c r="EA170" s="30">
        <f>'MONTHLY SUMMARIES'!F126</f>
        <v>0</v>
      </c>
    </row>
    <row r="171" spans="1:131" s="70" customFormat="1" x14ac:dyDescent="0.25">
      <c r="A171" s="144"/>
      <c r="B171" s="57" t="s">
        <v>148</v>
      </c>
      <c r="C171" s="118">
        <f>SUM(C162:C170)</f>
        <v>8</v>
      </c>
      <c r="D171" s="119">
        <f t="shared" ref="D171:Q171" si="759">SUM(D162:D170)</f>
        <v>7</v>
      </c>
      <c r="E171" s="119">
        <f t="shared" si="759"/>
        <v>7</v>
      </c>
      <c r="F171" s="120">
        <f t="shared" si="759"/>
        <v>9</v>
      </c>
      <c r="G171" s="119">
        <f t="shared" si="759"/>
        <v>7</v>
      </c>
      <c r="H171" s="120">
        <f t="shared" si="759"/>
        <v>8</v>
      </c>
      <c r="I171" s="119">
        <f t="shared" si="759"/>
        <v>9</v>
      </c>
      <c r="J171" s="120">
        <f t="shared" si="759"/>
        <v>8</v>
      </c>
      <c r="K171" s="119">
        <f t="shared" si="759"/>
        <v>9</v>
      </c>
      <c r="L171" s="121">
        <f t="shared" si="759"/>
        <v>9</v>
      </c>
      <c r="M171" s="120">
        <f t="shared" si="759"/>
        <v>9</v>
      </c>
      <c r="N171" s="120">
        <f t="shared" si="759"/>
        <v>8</v>
      </c>
      <c r="O171" s="120">
        <f t="shared" si="759"/>
        <v>8</v>
      </c>
      <c r="P171" s="120">
        <f t="shared" si="759"/>
        <v>8</v>
      </c>
      <c r="Q171" s="120">
        <f t="shared" si="759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0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4">
        <v>16</v>
      </c>
      <c r="BI171" s="441">
        <v>17</v>
      </c>
      <c r="BJ171" s="441">
        <v>21</v>
      </c>
      <c r="BK171" s="441">
        <v>21</v>
      </c>
      <c r="BL171" s="193">
        <v>25</v>
      </c>
      <c r="BM171" s="193">
        <v>22</v>
      </c>
      <c r="BN171" s="193">
        <v>23</v>
      </c>
      <c r="BO171" s="193">
        <v>19</v>
      </c>
      <c r="BP171" s="193">
        <v>18</v>
      </c>
      <c r="BQ171" s="193">
        <v>22</v>
      </c>
      <c r="BR171" s="193">
        <v>22</v>
      </c>
      <c r="BS171" s="193">
        <v>23</v>
      </c>
      <c r="BT171" s="193"/>
      <c r="BU171" s="118">
        <f>SUM(BU162:BU170)</f>
        <v>0</v>
      </c>
      <c r="BV171" s="122">
        <f t="shared" ref="BV171:BX171" si="760">SUM(BV162:BV170)</f>
        <v>1</v>
      </c>
      <c r="BW171" s="122">
        <f t="shared" si="760"/>
        <v>-2</v>
      </c>
      <c r="BX171" s="122">
        <f t="shared" si="760"/>
        <v>-2</v>
      </c>
      <c r="BY171" s="122">
        <f t="shared" ref="BY171:BZ171" si="761">SUM(BY162:BY170)</f>
        <v>1</v>
      </c>
      <c r="BZ171" s="122">
        <f t="shared" si="761"/>
        <v>0</v>
      </c>
      <c r="CA171" s="122">
        <f t="shared" ref="CA171:CB171" si="762">SUM(CA162:CA170)</f>
        <v>0</v>
      </c>
      <c r="CB171" s="122">
        <f t="shared" si="762"/>
        <v>3</v>
      </c>
      <c r="CC171" s="122">
        <f t="shared" ref="CC171:CD171" si="763">SUM(CC162:CC170)</f>
        <v>2</v>
      </c>
      <c r="CD171" s="122">
        <f t="shared" si="763"/>
        <v>3</v>
      </c>
      <c r="CE171" s="122">
        <f t="shared" ref="CE171:CF171" si="764">SUM(CE162:CE170)</f>
        <v>5</v>
      </c>
      <c r="CF171" s="122">
        <f t="shared" si="764"/>
        <v>7</v>
      </c>
      <c r="CG171" s="122">
        <f t="shared" ref="CG171:CH171" si="765">SUM(CG162:CG170)</f>
        <v>7</v>
      </c>
      <c r="CH171" s="122">
        <f t="shared" si="765"/>
        <v>20</v>
      </c>
      <c r="CI171" s="122">
        <f t="shared" ref="CI171:CJ171" si="766">SUM(CI162:CI170)</f>
        <v>25</v>
      </c>
      <c r="CJ171" s="122">
        <f t="shared" si="766"/>
        <v>22</v>
      </c>
      <c r="CK171" s="122">
        <f t="shared" ref="CK171:CL171" si="767">SUM(CK162:CK170)</f>
        <v>19</v>
      </c>
      <c r="CL171" s="122">
        <f t="shared" si="767"/>
        <v>18</v>
      </c>
      <c r="CM171" s="268">
        <f t="shared" ref="CM171:CN171" si="768">SUM(CM162:CM170)</f>
        <v>20</v>
      </c>
      <c r="CN171" s="268">
        <f t="shared" si="768"/>
        <v>16</v>
      </c>
      <c r="CO171" s="268">
        <f t="shared" ref="CO171:CQ171" si="769">SUM(CO162:CO170)</f>
        <v>16</v>
      </c>
      <c r="CP171" s="268">
        <f t="shared" si="769"/>
        <v>16</v>
      </c>
      <c r="CQ171" s="292">
        <f t="shared" si="769"/>
        <v>12</v>
      </c>
      <c r="CR171" s="292">
        <f t="shared" ref="CR171:CS171" si="770">SUM(CR162:CR170)</f>
        <v>10</v>
      </c>
      <c r="CS171" s="292">
        <f t="shared" si="770"/>
        <v>7</v>
      </c>
      <c r="CT171" s="292">
        <f t="shared" ref="CT171:CU171" si="771">SUM(CT162:CT170)</f>
        <v>-10</v>
      </c>
      <c r="CU171" s="292">
        <f t="shared" si="771"/>
        <v>-7</v>
      </c>
      <c r="CV171" s="292">
        <f t="shared" ref="CV171" si="772">SUM(CV162:CV170)</f>
        <v>-9</v>
      </c>
      <c r="CW171" s="292">
        <f t="shared" ref="CW171" si="773">SUM(CW162:CW170)</f>
        <v>-7</v>
      </c>
      <c r="CX171" s="292">
        <f t="shared" ref="CX171" si="774">SUM(CX162:CX170)</f>
        <v>-6</v>
      </c>
      <c r="CY171" s="292">
        <f t="shared" ref="CY171" si="775">SUM(CY162:CY170)</f>
        <v>-13</v>
      </c>
      <c r="CZ171" s="292">
        <f t="shared" ref="CZ171" si="776">SUM(CZ162:CZ170)</f>
        <v>-11</v>
      </c>
      <c r="DA171" s="292">
        <f t="shared" ref="DA171" si="777">SUM(DA162:DA170)</f>
        <v>-10</v>
      </c>
      <c r="DB171" s="292">
        <f t="shared" ref="DB171" si="778">SUM(DB162:DB170)</f>
        <v>-12</v>
      </c>
      <c r="DC171" s="292">
        <f t="shared" ref="DC171" si="779">SUM(DC162:DC170)</f>
        <v>-10</v>
      </c>
      <c r="DD171" s="292">
        <f t="shared" ref="DD171" si="780">SUM(DD162:DD170)</f>
        <v>-8</v>
      </c>
      <c r="DE171" s="292">
        <f t="shared" ref="DE171" si="781">SUM(DE162:DE170)</f>
        <v>-5</v>
      </c>
      <c r="DF171" s="292">
        <f t="shared" ref="DF171" si="782">SUM(DF162:DF170)</f>
        <v>-1</v>
      </c>
      <c r="DG171" s="292">
        <f t="shared" ref="DG171" si="783">SUM(DG162:DG170)</f>
        <v>-8</v>
      </c>
      <c r="DH171" s="292">
        <f t="shared" ref="DH171" si="784">SUM(DH162:DH170)</f>
        <v>-8</v>
      </c>
      <c r="DI171" s="292">
        <f t="shared" ref="DI171" si="785">SUM(DI162:DI170)</f>
        <v>-10</v>
      </c>
      <c r="DJ171" s="292">
        <f t="shared" ref="DJ171" si="786">SUM(DJ162:DJ170)</f>
        <v>-10</v>
      </c>
      <c r="DK171" s="292">
        <f t="shared" ref="DK171:DL171" si="787">SUM(DK162:DK170)</f>
        <v>-4</v>
      </c>
      <c r="DL171" s="292">
        <f t="shared" si="787"/>
        <v>-4</v>
      </c>
      <c r="DM171" s="292">
        <f t="shared" ref="DM171:DN171" si="788">SUM(DM162:DM170)</f>
        <v>-4</v>
      </c>
      <c r="DN171" s="292">
        <f t="shared" si="788"/>
        <v>0</v>
      </c>
      <c r="DO171" s="292">
        <f t="shared" ref="DO171:DP171" si="789">SUM(DO162:DO170)</f>
        <v>1</v>
      </c>
      <c r="DP171" s="292">
        <f t="shared" si="789"/>
        <v>4</v>
      </c>
      <c r="DQ171" s="292">
        <f t="shared" ref="DQ171" si="790">SUM(DQ162:DQ170)</f>
        <v>4</v>
      </c>
      <c r="DR171" s="292">
        <f t="shared" ref="DR171:DS171" si="791">SUM(DR162:DR170)</f>
        <v>8</v>
      </c>
      <c r="DS171" s="292">
        <f t="shared" si="791"/>
        <v>7</v>
      </c>
      <c r="DT171" s="292">
        <f t="shared" ref="DT171" si="792">SUM(DT162:DT170)</f>
        <v>11</v>
      </c>
      <c r="DU171" s="292">
        <f t="shared" ref="DU171:DV171" si="793">SUM(DU162:DU170)</f>
        <v>9</v>
      </c>
      <c r="DV171" s="292">
        <f t="shared" si="793"/>
        <v>8</v>
      </c>
      <c r="DW171" s="292">
        <f t="shared" ref="DW171" si="794">SUM(DW162:DW170)</f>
        <v>10</v>
      </c>
      <c r="DX171" s="292">
        <f t="shared" ref="DX171:DY171" si="795">SUM(DX162:DX170)</f>
        <v>10</v>
      </c>
      <c r="DY171" s="292">
        <f t="shared" si="795"/>
        <v>10</v>
      </c>
      <c r="DZ171" s="326"/>
      <c r="EA171" s="249">
        <f>EA162+EA165+EA168+EA169+EA170</f>
        <v>23</v>
      </c>
    </row>
    <row r="172" spans="1:131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4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325"/>
      <c r="EA172" s="87"/>
    </row>
    <row r="173" spans="1:131" s="56" customFormat="1" x14ac:dyDescent="0.25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1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5">
        <v>0</v>
      </c>
      <c r="BI173" s="442">
        <v>0</v>
      </c>
      <c r="BJ173" s="442">
        <v>4</v>
      </c>
      <c r="BK173" s="442">
        <v>0</v>
      </c>
      <c r="BL173" s="194">
        <v>3</v>
      </c>
      <c r="BM173" s="194">
        <v>12</v>
      </c>
      <c r="BN173" s="194">
        <v>1</v>
      </c>
      <c r="BO173" s="194">
        <v>3</v>
      </c>
      <c r="BP173" s="194">
        <v>1</v>
      </c>
      <c r="BQ173" s="194">
        <v>0</v>
      </c>
      <c r="BR173" s="194">
        <v>6</v>
      </c>
      <c r="BS173" s="194">
        <v>0</v>
      </c>
      <c r="BT173" s="194"/>
      <c r="BU173" s="108">
        <f t="shared" ref="BU173:DY173" si="796">O173-C173</f>
        <v>0</v>
      </c>
      <c r="BV173" s="106">
        <f t="shared" si="796"/>
        <v>-1</v>
      </c>
      <c r="BW173" s="106">
        <f t="shared" si="796"/>
        <v>-1</v>
      </c>
      <c r="BX173" s="106">
        <f t="shared" si="796"/>
        <v>-4</v>
      </c>
      <c r="BY173" s="106">
        <f t="shared" si="796"/>
        <v>0</v>
      </c>
      <c r="BZ173" s="106">
        <f t="shared" si="796"/>
        <v>-6</v>
      </c>
      <c r="CA173" s="106">
        <f t="shared" si="796"/>
        <v>-6</v>
      </c>
      <c r="CB173" s="106">
        <f t="shared" si="796"/>
        <v>-1</v>
      </c>
      <c r="CC173" s="106">
        <f t="shared" si="796"/>
        <v>0</v>
      </c>
      <c r="CD173" s="106">
        <f t="shared" si="796"/>
        <v>0</v>
      </c>
      <c r="CE173" s="106">
        <f t="shared" si="796"/>
        <v>0</v>
      </c>
      <c r="CF173" s="106">
        <f t="shared" si="796"/>
        <v>0</v>
      </c>
      <c r="CG173" s="106">
        <f t="shared" si="796"/>
        <v>0</v>
      </c>
      <c r="CH173" s="106">
        <f t="shared" si="796"/>
        <v>0</v>
      </c>
      <c r="CI173" s="106">
        <f t="shared" si="796"/>
        <v>0</v>
      </c>
      <c r="CJ173" s="106">
        <f t="shared" si="796"/>
        <v>0</v>
      </c>
      <c r="CK173" s="106">
        <f t="shared" si="796"/>
        <v>0</v>
      </c>
      <c r="CL173" s="106">
        <f t="shared" si="796"/>
        <v>10</v>
      </c>
      <c r="CM173" s="194">
        <f t="shared" si="796"/>
        <v>8</v>
      </c>
      <c r="CN173" s="194">
        <f t="shared" si="796"/>
        <v>3</v>
      </c>
      <c r="CO173" s="194">
        <f t="shared" si="796"/>
        <v>3</v>
      </c>
      <c r="CP173" s="194">
        <f t="shared" si="796"/>
        <v>3</v>
      </c>
      <c r="CQ173" s="56">
        <f t="shared" si="796"/>
        <v>0</v>
      </c>
      <c r="CR173" s="56">
        <f t="shared" si="796"/>
        <v>0</v>
      </c>
      <c r="CS173" s="56">
        <f t="shared" si="796"/>
        <v>0</v>
      </c>
      <c r="CT173" s="56">
        <f t="shared" si="796"/>
        <v>9</v>
      </c>
      <c r="CU173" s="56">
        <f t="shared" si="796"/>
        <v>2</v>
      </c>
      <c r="CV173" s="56">
        <f t="shared" si="796"/>
        <v>8</v>
      </c>
      <c r="CW173" s="56">
        <f t="shared" si="796"/>
        <v>4</v>
      </c>
      <c r="CX173" s="56">
        <f t="shared" si="796"/>
        <v>-10</v>
      </c>
      <c r="CY173" s="56">
        <f t="shared" si="796"/>
        <v>-8</v>
      </c>
      <c r="CZ173" s="56">
        <f t="shared" si="796"/>
        <v>-3</v>
      </c>
      <c r="DA173" s="56">
        <f t="shared" si="796"/>
        <v>-3</v>
      </c>
      <c r="DB173" s="56">
        <f t="shared" si="796"/>
        <v>-3</v>
      </c>
      <c r="DC173" s="56">
        <f t="shared" si="796"/>
        <v>0</v>
      </c>
      <c r="DD173" s="56">
        <f t="shared" si="796"/>
        <v>0</v>
      </c>
      <c r="DE173" s="56">
        <f t="shared" si="796"/>
        <v>0</v>
      </c>
      <c r="DF173" s="56">
        <f t="shared" si="796"/>
        <v>-6</v>
      </c>
      <c r="DG173" s="56">
        <f t="shared" si="796"/>
        <v>-2</v>
      </c>
      <c r="DH173" s="56">
        <f t="shared" si="796"/>
        <v>-7</v>
      </c>
      <c r="DI173" s="56">
        <f t="shared" si="796"/>
        <v>-1</v>
      </c>
      <c r="DJ173" s="56">
        <f t="shared" si="796"/>
        <v>2</v>
      </c>
      <c r="DK173" s="56">
        <f t="shared" si="796"/>
        <v>4</v>
      </c>
      <c r="DL173" s="56">
        <f t="shared" si="796"/>
        <v>4</v>
      </c>
      <c r="DM173" s="56">
        <f t="shared" si="796"/>
        <v>0</v>
      </c>
      <c r="DN173" s="56">
        <f t="shared" si="796"/>
        <v>0</v>
      </c>
      <c r="DO173" s="56">
        <f t="shared" si="796"/>
        <v>0</v>
      </c>
      <c r="DP173" s="56">
        <f t="shared" si="796"/>
        <v>4</v>
      </c>
      <c r="DQ173" s="56">
        <f t="shared" si="796"/>
        <v>0</v>
      </c>
      <c r="DR173" s="56">
        <f t="shared" si="796"/>
        <v>0</v>
      </c>
      <c r="DS173" s="56">
        <f t="shared" si="796"/>
        <v>12</v>
      </c>
      <c r="DT173" s="56">
        <f t="shared" si="796"/>
        <v>0</v>
      </c>
      <c r="DU173" s="56">
        <f t="shared" si="796"/>
        <v>0</v>
      </c>
      <c r="DV173" s="56">
        <f t="shared" si="796"/>
        <v>-1</v>
      </c>
      <c r="DW173" s="56">
        <f t="shared" si="796"/>
        <v>-4</v>
      </c>
      <c r="DX173" s="56">
        <f t="shared" si="796"/>
        <v>2</v>
      </c>
      <c r="DY173" s="56">
        <f t="shared" si="796"/>
        <v>0</v>
      </c>
      <c r="DZ173" s="325"/>
      <c r="EA173" s="30">
        <f>'MONTHLY SUMMARIES'!F129</f>
        <v>0</v>
      </c>
    </row>
    <row r="174" spans="1:131" s="56" customFormat="1" x14ac:dyDescent="0.2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1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5">
        <v>0</v>
      </c>
      <c r="BI174" s="442">
        <v>0</v>
      </c>
      <c r="BJ174" s="442">
        <v>4</v>
      </c>
      <c r="BK174" s="442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>
        <v>0</v>
      </c>
      <c r="BQ174" s="194">
        <v>0</v>
      </c>
      <c r="BR174" s="194">
        <v>3</v>
      </c>
      <c r="BS174" s="194">
        <v>0</v>
      </c>
      <c r="BT174" s="194"/>
      <c r="BU174" s="108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DZ174" s="325"/>
      <c r="EA174" s="61">
        <f>GETPIVOTDATA("VALUE",'CSS ESCO pvt'!$I$3,"DATE_FILE",$EA$8,"COMPANY",$EA$6,"TRIM_CAT","Residential-GRID","TRIM_LINE",$A172)</f>
        <v>0</v>
      </c>
    </row>
    <row r="175" spans="1:131" s="56" customFormat="1" x14ac:dyDescent="0.2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3</v>
      </c>
      <c r="BM175" s="194">
        <v>12</v>
      </c>
      <c r="BN175" s="194">
        <v>1</v>
      </c>
      <c r="BO175" s="194">
        <v>3</v>
      </c>
      <c r="BP175" s="194">
        <v>1</v>
      </c>
      <c r="BQ175" s="194">
        <v>0</v>
      </c>
      <c r="BR175" s="194">
        <v>3</v>
      </c>
      <c r="BS175" s="194">
        <v>0</v>
      </c>
      <c r="BT175" s="194"/>
      <c r="BU175" s="108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DZ175" s="325"/>
      <c r="EA175" s="75">
        <f>EA173-EA174</f>
        <v>0</v>
      </c>
    </row>
    <row r="176" spans="1:131" s="56" customFormat="1" x14ac:dyDescent="0.25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1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5">
        <v>0</v>
      </c>
      <c r="BI176" s="442">
        <v>0</v>
      </c>
      <c r="BJ176" s="442">
        <v>0</v>
      </c>
      <c r="BK176" s="442">
        <v>0</v>
      </c>
      <c r="BL176" s="194">
        <v>0</v>
      </c>
      <c r="BM176" s="194">
        <v>1</v>
      </c>
      <c r="BN176" s="194">
        <v>0</v>
      </c>
      <c r="BO176" s="194">
        <v>0</v>
      </c>
      <c r="BP176" s="194">
        <v>0</v>
      </c>
      <c r="BQ176" s="194">
        <v>0</v>
      </c>
      <c r="BR176" s="194">
        <v>0</v>
      </c>
      <c r="BS176" s="194">
        <v>0</v>
      </c>
      <c r="BT176" s="194"/>
      <c r="BU176" s="108">
        <f t="shared" ref="BU176:DY176" si="797">O176-C176</f>
        <v>0</v>
      </c>
      <c r="BV176" s="106">
        <f t="shared" si="797"/>
        <v>0</v>
      </c>
      <c r="BW176" s="106">
        <f t="shared" si="797"/>
        <v>0</v>
      </c>
      <c r="BX176" s="106">
        <f t="shared" si="797"/>
        <v>0</v>
      </c>
      <c r="BY176" s="106">
        <f t="shared" si="797"/>
        <v>0</v>
      </c>
      <c r="BZ176" s="106">
        <f t="shared" si="797"/>
        <v>0</v>
      </c>
      <c r="CA176" s="106">
        <f t="shared" si="797"/>
        <v>0</v>
      </c>
      <c r="CB176" s="106">
        <f t="shared" si="797"/>
        <v>0</v>
      </c>
      <c r="CC176" s="106">
        <f t="shared" si="797"/>
        <v>0</v>
      </c>
      <c r="CD176" s="106">
        <f t="shared" si="797"/>
        <v>0</v>
      </c>
      <c r="CE176" s="106">
        <f t="shared" si="797"/>
        <v>0</v>
      </c>
      <c r="CF176" s="106">
        <f t="shared" si="797"/>
        <v>0</v>
      </c>
      <c r="CG176" s="106">
        <f t="shared" si="797"/>
        <v>0</v>
      </c>
      <c r="CH176" s="106">
        <f t="shared" si="797"/>
        <v>0</v>
      </c>
      <c r="CI176" s="106">
        <f t="shared" si="797"/>
        <v>0</v>
      </c>
      <c r="CJ176" s="106">
        <f t="shared" si="797"/>
        <v>0</v>
      </c>
      <c r="CK176" s="106">
        <f t="shared" si="797"/>
        <v>0</v>
      </c>
      <c r="CL176" s="106">
        <f t="shared" si="797"/>
        <v>1</v>
      </c>
      <c r="CM176" s="194">
        <f t="shared" si="797"/>
        <v>2</v>
      </c>
      <c r="CN176" s="194">
        <f t="shared" si="797"/>
        <v>0</v>
      </c>
      <c r="CO176" s="194">
        <f t="shared" si="797"/>
        <v>0</v>
      </c>
      <c r="CP176" s="194">
        <f t="shared" si="797"/>
        <v>0</v>
      </c>
      <c r="CQ176" s="56">
        <f t="shared" si="797"/>
        <v>0</v>
      </c>
      <c r="CR176" s="56">
        <f t="shared" si="797"/>
        <v>0</v>
      </c>
      <c r="CS176" s="56">
        <f t="shared" si="797"/>
        <v>0</v>
      </c>
      <c r="CT176" s="56">
        <f t="shared" si="797"/>
        <v>0</v>
      </c>
      <c r="CU176" s="56">
        <f t="shared" si="797"/>
        <v>1</v>
      </c>
      <c r="CV176" s="56">
        <f t="shared" si="797"/>
        <v>0</v>
      </c>
      <c r="CW176" s="56">
        <f t="shared" si="797"/>
        <v>0</v>
      </c>
      <c r="CX176" s="56">
        <f t="shared" si="797"/>
        <v>-1</v>
      </c>
      <c r="CY176" s="56">
        <f t="shared" si="797"/>
        <v>-2</v>
      </c>
      <c r="CZ176" s="56">
        <f t="shared" si="797"/>
        <v>0</v>
      </c>
      <c r="DA176" s="56">
        <f t="shared" si="797"/>
        <v>0</v>
      </c>
      <c r="DB176" s="56">
        <f t="shared" si="797"/>
        <v>0</v>
      </c>
      <c r="DC176" s="56">
        <f t="shared" si="797"/>
        <v>0</v>
      </c>
      <c r="DD176" s="56">
        <f t="shared" si="797"/>
        <v>0</v>
      </c>
      <c r="DE176" s="56">
        <f t="shared" si="797"/>
        <v>0</v>
      </c>
      <c r="DF176" s="56">
        <f t="shared" si="797"/>
        <v>0</v>
      </c>
      <c r="DG176" s="56">
        <f t="shared" si="797"/>
        <v>0</v>
      </c>
      <c r="DH176" s="56">
        <f t="shared" si="797"/>
        <v>0</v>
      </c>
      <c r="DI176" s="56">
        <f t="shared" si="797"/>
        <v>2</v>
      </c>
      <c r="DJ176" s="56">
        <f t="shared" si="797"/>
        <v>1</v>
      </c>
      <c r="DK176" s="56">
        <f t="shared" si="797"/>
        <v>0</v>
      </c>
      <c r="DL176" s="56">
        <f t="shared" si="797"/>
        <v>0</v>
      </c>
      <c r="DM176" s="56">
        <f t="shared" si="797"/>
        <v>0</v>
      </c>
      <c r="DN176" s="56">
        <f t="shared" si="797"/>
        <v>0</v>
      </c>
      <c r="DO176" s="56">
        <f t="shared" si="797"/>
        <v>0</v>
      </c>
      <c r="DP176" s="56">
        <f t="shared" si="797"/>
        <v>0</v>
      </c>
      <c r="DQ176" s="56">
        <f t="shared" si="797"/>
        <v>0</v>
      </c>
      <c r="DR176" s="56">
        <f t="shared" si="797"/>
        <v>0</v>
      </c>
      <c r="DS176" s="56">
        <f t="shared" si="797"/>
        <v>0</v>
      </c>
      <c r="DT176" s="56">
        <f t="shared" si="797"/>
        <v>0</v>
      </c>
      <c r="DU176" s="56">
        <f t="shared" si="797"/>
        <v>-2</v>
      </c>
      <c r="DV176" s="56">
        <f t="shared" si="797"/>
        <v>-1</v>
      </c>
      <c r="DW176" s="56">
        <f t="shared" si="797"/>
        <v>0</v>
      </c>
      <c r="DX176" s="56">
        <f t="shared" si="797"/>
        <v>0</v>
      </c>
      <c r="DY176" s="56">
        <f t="shared" si="797"/>
        <v>0</v>
      </c>
      <c r="DZ176" s="325"/>
      <c r="EA176" s="30">
        <f>'MONTHLY SUMMARIES'!F130</f>
        <v>0</v>
      </c>
    </row>
    <row r="177" spans="1:134" s="56" customFormat="1" x14ac:dyDescent="0.2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1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5">
        <v>0</v>
      </c>
      <c r="BI177" s="442">
        <v>0</v>
      </c>
      <c r="BJ177" s="442">
        <v>0</v>
      </c>
      <c r="BK177" s="442">
        <v>0</v>
      </c>
      <c r="BL177" s="194">
        <v>0</v>
      </c>
      <c r="BM177" s="194">
        <v>0</v>
      </c>
      <c r="BN177" s="194">
        <v>0</v>
      </c>
      <c r="BO177" s="194">
        <v>0</v>
      </c>
      <c r="BP177" s="194">
        <v>0</v>
      </c>
      <c r="BQ177" s="194">
        <v>0</v>
      </c>
      <c r="BR177" s="194">
        <v>0</v>
      </c>
      <c r="BS177" s="194">
        <v>0</v>
      </c>
      <c r="BT177" s="194"/>
      <c r="BU177" s="108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DZ177" s="325"/>
      <c r="EA177" s="61">
        <f>GETPIVOTDATA("VALUE",'CSS ESCO pvt'!$I$3,"DATE_FILE",$EA$8,"COMPANY",$EA$6,"TRIM_CAT","Low Income Residential-GRID","TRIM_LINE",$A172)</f>
        <v>0</v>
      </c>
    </row>
    <row r="178" spans="1:134" s="56" customFormat="1" x14ac:dyDescent="0.2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1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/>
      <c r="BU178" s="108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DZ178" s="325"/>
      <c r="EA178" s="75">
        <f>EA176-EA177</f>
        <v>0</v>
      </c>
    </row>
    <row r="179" spans="1:134" s="56" customFormat="1" x14ac:dyDescent="0.25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1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5">
        <v>0</v>
      </c>
      <c r="BI179" s="442">
        <v>1</v>
      </c>
      <c r="BJ179" s="442">
        <v>1</v>
      </c>
      <c r="BK179" s="442">
        <v>0</v>
      </c>
      <c r="BL179" s="194">
        <v>0</v>
      </c>
      <c r="BM179" s="194">
        <v>5</v>
      </c>
      <c r="BN179" s="194">
        <v>0</v>
      </c>
      <c r="BO179" s="194">
        <v>1</v>
      </c>
      <c r="BP179" s="194">
        <v>0</v>
      </c>
      <c r="BQ179" s="194">
        <v>0</v>
      </c>
      <c r="BR179" s="194">
        <v>0</v>
      </c>
      <c r="BS179" s="194">
        <v>0</v>
      </c>
      <c r="BT179" s="194"/>
      <c r="BU179" s="108">
        <f t="shared" ref="BU179:CD181" si="798">O179-C179</f>
        <v>-1</v>
      </c>
      <c r="BV179" s="106">
        <f t="shared" si="798"/>
        <v>0</v>
      </c>
      <c r="BW179" s="106">
        <f t="shared" si="798"/>
        <v>0</v>
      </c>
      <c r="BX179" s="106">
        <f t="shared" si="798"/>
        <v>-1</v>
      </c>
      <c r="BY179" s="106">
        <f t="shared" si="798"/>
        <v>0</v>
      </c>
      <c r="BZ179" s="106">
        <f t="shared" si="798"/>
        <v>0</v>
      </c>
      <c r="CA179" s="106">
        <f t="shared" si="798"/>
        <v>-2</v>
      </c>
      <c r="CB179" s="106">
        <f t="shared" si="798"/>
        <v>0</v>
      </c>
      <c r="CC179" s="106">
        <f t="shared" si="798"/>
        <v>0</v>
      </c>
      <c r="CD179" s="106">
        <f t="shared" si="798"/>
        <v>0</v>
      </c>
      <c r="CE179" s="106">
        <f t="shared" ref="CE179:CN181" si="799">Y179-M179</f>
        <v>-1</v>
      </c>
      <c r="CF179" s="106">
        <f t="shared" si="799"/>
        <v>-2</v>
      </c>
      <c r="CG179" s="106">
        <f t="shared" si="799"/>
        <v>-1</v>
      </c>
      <c r="CH179" s="106">
        <f t="shared" si="799"/>
        <v>1</v>
      </c>
      <c r="CI179" s="106">
        <f t="shared" si="799"/>
        <v>1</v>
      </c>
      <c r="CJ179" s="106">
        <f t="shared" si="799"/>
        <v>1</v>
      </c>
      <c r="CK179" s="106">
        <f t="shared" si="799"/>
        <v>0</v>
      </c>
      <c r="CL179" s="106">
        <f t="shared" si="799"/>
        <v>1</v>
      </c>
      <c r="CM179" s="194">
        <f t="shared" si="799"/>
        <v>0</v>
      </c>
      <c r="CN179" s="194">
        <f t="shared" si="799"/>
        <v>1</v>
      </c>
      <c r="CO179" s="194">
        <f t="shared" ref="CO179:CX181" si="800">AI179-W179</f>
        <v>1</v>
      </c>
      <c r="CP179" s="194">
        <f t="shared" si="800"/>
        <v>1</v>
      </c>
      <c r="CQ179" s="56">
        <f t="shared" si="800"/>
        <v>0</v>
      </c>
      <c r="CR179" s="56">
        <f t="shared" si="800"/>
        <v>0</v>
      </c>
      <c r="CS179" s="56">
        <f t="shared" si="800"/>
        <v>4</v>
      </c>
      <c r="CT179" s="56">
        <f t="shared" si="800"/>
        <v>1</v>
      </c>
      <c r="CU179" s="56">
        <f t="shared" si="800"/>
        <v>-1</v>
      </c>
      <c r="CV179" s="56">
        <f t="shared" si="800"/>
        <v>0</v>
      </c>
      <c r="CW179" s="56">
        <f t="shared" si="800"/>
        <v>0</v>
      </c>
      <c r="CX179" s="56">
        <f t="shared" si="800"/>
        <v>-1</v>
      </c>
      <c r="CY179" s="56">
        <f t="shared" ref="CY179:DH181" si="801">AS179-AG179</f>
        <v>0</v>
      </c>
      <c r="CZ179" s="56">
        <f t="shared" si="801"/>
        <v>-1</v>
      </c>
      <c r="DA179" s="56">
        <f t="shared" si="801"/>
        <v>-1</v>
      </c>
      <c r="DB179" s="56">
        <f t="shared" si="801"/>
        <v>1</v>
      </c>
      <c r="DC179" s="56">
        <f t="shared" si="801"/>
        <v>0</v>
      </c>
      <c r="DD179" s="56">
        <f t="shared" si="801"/>
        <v>0</v>
      </c>
      <c r="DE179" s="56">
        <f t="shared" si="801"/>
        <v>-4</v>
      </c>
      <c r="DF179" s="56">
        <f t="shared" si="801"/>
        <v>2</v>
      </c>
      <c r="DG179" s="56">
        <f t="shared" si="801"/>
        <v>0</v>
      </c>
      <c r="DH179" s="56">
        <f t="shared" si="801"/>
        <v>0</v>
      </c>
      <c r="DI179" s="56">
        <f t="shared" ref="DI179:DY181" si="802">BC179-AQ179</f>
        <v>0</v>
      </c>
      <c r="DJ179" s="56">
        <f t="shared" si="802"/>
        <v>0</v>
      </c>
      <c r="DK179" s="56">
        <f t="shared" si="802"/>
        <v>0</v>
      </c>
      <c r="DL179" s="56">
        <f t="shared" si="802"/>
        <v>0</v>
      </c>
      <c r="DM179" s="56">
        <f t="shared" si="802"/>
        <v>0</v>
      </c>
      <c r="DN179" s="56">
        <f t="shared" si="802"/>
        <v>-2</v>
      </c>
      <c r="DO179" s="56">
        <f t="shared" si="802"/>
        <v>1</v>
      </c>
      <c r="DP179" s="56">
        <f t="shared" si="802"/>
        <v>1</v>
      </c>
      <c r="DQ179" s="56">
        <f t="shared" si="802"/>
        <v>0</v>
      </c>
      <c r="DR179" s="56">
        <f t="shared" si="802"/>
        <v>-4</v>
      </c>
      <c r="DS179" s="56">
        <f t="shared" si="802"/>
        <v>5</v>
      </c>
      <c r="DT179" s="56">
        <f t="shared" si="802"/>
        <v>-1</v>
      </c>
      <c r="DU179" s="56">
        <f t="shared" si="802"/>
        <v>1</v>
      </c>
      <c r="DV179" s="56">
        <f t="shared" si="802"/>
        <v>0</v>
      </c>
      <c r="DW179" s="56">
        <f t="shared" si="802"/>
        <v>0</v>
      </c>
      <c r="DX179" s="56">
        <f t="shared" si="802"/>
        <v>0</v>
      </c>
      <c r="DY179" s="56">
        <f t="shared" si="802"/>
        <v>0</v>
      </c>
      <c r="DZ179" s="325"/>
      <c r="EA179" s="30">
        <f>'MONTHLY SUMMARIES'!F131</f>
        <v>0</v>
      </c>
    </row>
    <row r="180" spans="1:134" s="56" customFormat="1" x14ac:dyDescent="0.25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5">
        <v>0</v>
      </c>
      <c r="BI180" s="442">
        <v>0</v>
      </c>
      <c r="BJ180" s="442">
        <v>0</v>
      </c>
      <c r="BK180" s="442">
        <v>0</v>
      </c>
      <c r="BL180" s="194">
        <v>0</v>
      </c>
      <c r="BM180" s="194">
        <v>0</v>
      </c>
      <c r="BN180" s="194">
        <v>0</v>
      </c>
      <c r="BO180" s="194">
        <v>0</v>
      </c>
      <c r="BP180" s="194">
        <v>0</v>
      </c>
      <c r="BQ180" s="194">
        <v>0</v>
      </c>
      <c r="BR180" s="194">
        <v>0</v>
      </c>
      <c r="BS180" s="194">
        <v>0</v>
      </c>
      <c r="BT180" s="194"/>
      <c r="BU180" s="108">
        <f t="shared" si="798"/>
        <v>0</v>
      </c>
      <c r="BV180" s="106">
        <f t="shared" si="798"/>
        <v>0</v>
      </c>
      <c r="BW180" s="106">
        <f t="shared" si="798"/>
        <v>0</v>
      </c>
      <c r="BX180" s="106">
        <f t="shared" si="798"/>
        <v>0</v>
      </c>
      <c r="BY180" s="106">
        <f t="shared" si="798"/>
        <v>0</v>
      </c>
      <c r="BZ180" s="106">
        <f t="shared" si="798"/>
        <v>0</v>
      </c>
      <c r="CA180" s="106">
        <f t="shared" si="798"/>
        <v>0</v>
      </c>
      <c r="CB180" s="106">
        <f t="shared" si="798"/>
        <v>0</v>
      </c>
      <c r="CC180" s="106">
        <f t="shared" si="798"/>
        <v>0</v>
      </c>
      <c r="CD180" s="106">
        <f t="shared" si="798"/>
        <v>0</v>
      </c>
      <c r="CE180" s="106">
        <f t="shared" si="799"/>
        <v>0</v>
      </c>
      <c r="CF180" s="106">
        <f t="shared" si="799"/>
        <v>0</v>
      </c>
      <c r="CG180" s="106">
        <f t="shared" si="799"/>
        <v>0</v>
      </c>
      <c r="CH180" s="106">
        <f t="shared" si="799"/>
        <v>0</v>
      </c>
      <c r="CI180" s="106">
        <f t="shared" si="799"/>
        <v>0</v>
      </c>
      <c r="CJ180" s="106">
        <f t="shared" si="799"/>
        <v>0</v>
      </c>
      <c r="CK180" s="106">
        <f t="shared" si="799"/>
        <v>0</v>
      </c>
      <c r="CL180" s="106">
        <f t="shared" si="799"/>
        <v>0</v>
      </c>
      <c r="CM180" s="194">
        <f t="shared" si="799"/>
        <v>0</v>
      </c>
      <c r="CN180" s="194">
        <f t="shared" si="799"/>
        <v>0</v>
      </c>
      <c r="CO180" s="194">
        <f t="shared" si="800"/>
        <v>0</v>
      </c>
      <c r="CP180" s="194">
        <f t="shared" si="800"/>
        <v>0</v>
      </c>
      <c r="CQ180" s="56">
        <f t="shared" si="800"/>
        <v>0</v>
      </c>
      <c r="CR180" s="56">
        <f t="shared" si="800"/>
        <v>0</v>
      </c>
      <c r="CS180" s="56">
        <f t="shared" si="800"/>
        <v>0</v>
      </c>
      <c r="CT180" s="56">
        <f t="shared" si="800"/>
        <v>0</v>
      </c>
      <c r="CU180" s="56">
        <f t="shared" si="800"/>
        <v>0</v>
      </c>
      <c r="CV180" s="56">
        <f t="shared" si="800"/>
        <v>0</v>
      </c>
      <c r="CW180" s="56">
        <f t="shared" si="800"/>
        <v>0</v>
      </c>
      <c r="CX180" s="56">
        <f t="shared" si="800"/>
        <v>0</v>
      </c>
      <c r="CY180" s="56">
        <f t="shared" si="801"/>
        <v>0</v>
      </c>
      <c r="CZ180" s="56">
        <f t="shared" si="801"/>
        <v>0</v>
      </c>
      <c r="DA180" s="56">
        <f t="shared" si="801"/>
        <v>0</v>
      </c>
      <c r="DB180" s="56">
        <f t="shared" si="801"/>
        <v>0</v>
      </c>
      <c r="DC180" s="56">
        <f t="shared" si="801"/>
        <v>0</v>
      </c>
      <c r="DD180" s="56">
        <f t="shared" si="801"/>
        <v>0</v>
      </c>
      <c r="DE180" s="56">
        <f t="shared" si="801"/>
        <v>0</v>
      </c>
      <c r="DF180" s="56">
        <f t="shared" si="801"/>
        <v>0</v>
      </c>
      <c r="DG180" s="56">
        <f t="shared" si="801"/>
        <v>0</v>
      </c>
      <c r="DH180" s="56">
        <f t="shared" si="801"/>
        <v>0</v>
      </c>
      <c r="DI180" s="56">
        <f t="shared" si="802"/>
        <v>0</v>
      </c>
      <c r="DJ180" s="56">
        <f t="shared" si="802"/>
        <v>0</v>
      </c>
      <c r="DK180" s="56">
        <f t="shared" si="802"/>
        <v>0</v>
      </c>
      <c r="DL180" s="56">
        <f t="shared" si="802"/>
        <v>0</v>
      </c>
      <c r="DM180" s="56">
        <f t="shared" si="802"/>
        <v>0</v>
      </c>
      <c r="DN180" s="56">
        <f t="shared" si="802"/>
        <v>0</v>
      </c>
      <c r="DO180" s="56">
        <f t="shared" si="802"/>
        <v>0</v>
      </c>
      <c r="DP180" s="56">
        <f t="shared" si="802"/>
        <v>0</v>
      </c>
      <c r="DQ180" s="56">
        <f t="shared" si="802"/>
        <v>0</v>
      </c>
      <c r="DR180" s="56">
        <f t="shared" si="802"/>
        <v>0</v>
      </c>
      <c r="DS180" s="56">
        <f t="shared" si="802"/>
        <v>0</v>
      </c>
      <c r="DT180" s="56">
        <f t="shared" si="802"/>
        <v>0</v>
      </c>
      <c r="DU180" s="56">
        <f t="shared" si="802"/>
        <v>0</v>
      </c>
      <c r="DV180" s="56">
        <f t="shared" si="802"/>
        <v>0</v>
      </c>
      <c r="DW180" s="56">
        <f t="shared" si="802"/>
        <v>0</v>
      </c>
      <c r="DX180" s="56">
        <f t="shared" si="802"/>
        <v>0</v>
      </c>
      <c r="DY180" s="56">
        <f t="shared" si="802"/>
        <v>0</v>
      </c>
      <c r="DZ180" s="325"/>
      <c r="EA180" s="30">
        <f>'MONTHLY SUMMARIES'!F132</f>
        <v>0</v>
      </c>
    </row>
    <row r="181" spans="1:134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5">
        <v>0</v>
      </c>
      <c r="BI181" s="442">
        <v>0</v>
      </c>
      <c r="BJ181" s="442">
        <v>0</v>
      </c>
      <c r="BK181" s="442">
        <v>0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/>
      <c r="BU181" s="108">
        <f t="shared" si="798"/>
        <v>0</v>
      </c>
      <c r="BV181" s="106">
        <f t="shared" si="798"/>
        <v>0</v>
      </c>
      <c r="BW181" s="106">
        <f t="shared" si="798"/>
        <v>0</v>
      </c>
      <c r="BX181" s="106">
        <f t="shared" si="798"/>
        <v>0</v>
      </c>
      <c r="BY181" s="106">
        <f t="shared" si="798"/>
        <v>0</v>
      </c>
      <c r="BZ181" s="106">
        <f t="shared" si="798"/>
        <v>0</v>
      </c>
      <c r="CA181" s="106">
        <f t="shared" si="798"/>
        <v>0</v>
      </c>
      <c r="CB181" s="106">
        <f t="shared" si="798"/>
        <v>0</v>
      </c>
      <c r="CC181" s="106">
        <f t="shared" si="798"/>
        <v>0</v>
      </c>
      <c r="CD181" s="106">
        <f t="shared" si="798"/>
        <v>0</v>
      </c>
      <c r="CE181" s="106">
        <f t="shared" si="799"/>
        <v>0</v>
      </c>
      <c r="CF181" s="106">
        <f t="shared" si="799"/>
        <v>0</v>
      </c>
      <c r="CG181" s="106">
        <f t="shared" si="799"/>
        <v>0</v>
      </c>
      <c r="CH181" s="106">
        <f t="shared" si="799"/>
        <v>0</v>
      </c>
      <c r="CI181" s="106">
        <f t="shared" si="799"/>
        <v>0</v>
      </c>
      <c r="CJ181" s="106">
        <f t="shared" si="799"/>
        <v>0</v>
      </c>
      <c r="CK181" s="106">
        <f t="shared" si="799"/>
        <v>0</v>
      </c>
      <c r="CL181" s="106">
        <f t="shared" si="799"/>
        <v>0</v>
      </c>
      <c r="CM181" s="194">
        <f t="shared" si="799"/>
        <v>0</v>
      </c>
      <c r="CN181" s="194">
        <f t="shared" si="799"/>
        <v>0</v>
      </c>
      <c r="CO181" s="194">
        <f t="shared" si="800"/>
        <v>0</v>
      </c>
      <c r="CP181" s="194">
        <f t="shared" si="800"/>
        <v>0</v>
      </c>
      <c r="CQ181" s="56">
        <f t="shared" si="800"/>
        <v>0</v>
      </c>
      <c r="CR181" s="56">
        <f t="shared" si="800"/>
        <v>0</v>
      </c>
      <c r="CS181" s="56">
        <f t="shared" si="800"/>
        <v>0</v>
      </c>
      <c r="CT181" s="56">
        <f t="shared" si="800"/>
        <v>0</v>
      </c>
      <c r="CU181" s="56">
        <f t="shared" si="800"/>
        <v>0</v>
      </c>
      <c r="CV181" s="56">
        <f t="shared" si="800"/>
        <v>0</v>
      </c>
      <c r="CW181" s="56">
        <f t="shared" si="800"/>
        <v>0</v>
      </c>
      <c r="CX181" s="56">
        <f t="shared" si="800"/>
        <v>0</v>
      </c>
      <c r="CY181" s="56">
        <f t="shared" si="801"/>
        <v>0</v>
      </c>
      <c r="CZ181" s="56">
        <f t="shared" si="801"/>
        <v>0</v>
      </c>
      <c r="DA181" s="56">
        <f t="shared" si="801"/>
        <v>0</v>
      </c>
      <c r="DB181" s="56">
        <f t="shared" si="801"/>
        <v>0</v>
      </c>
      <c r="DC181" s="56">
        <f t="shared" si="801"/>
        <v>0</v>
      </c>
      <c r="DD181" s="56">
        <f t="shared" si="801"/>
        <v>0</v>
      </c>
      <c r="DE181" s="56">
        <f t="shared" si="801"/>
        <v>0</v>
      </c>
      <c r="DF181" s="56">
        <f t="shared" si="801"/>
        <v>0</v>
      </c>
      <c r="DG181" s="56">
        <f t="shared" si="801"/>
        <v>0</v>
      </c>
      <c r="DH181" s="56">
        <f t="shared" si="801"/>
        <v>0</v>
      </c>
      <c r="DI181" s="56">
        <f t="shared" si="802"/>
        <v>0</v>
      </c>
      <c r="DJ181" s="56">
        <f t="shared" si="802"/>
        <v>0</v>
      </c>
      <c r="DK181" s="56">
        <f t="shared" si="802"/>
        <v>0</v>
      </c>
      <c r="DL181" s="56">
        <f t="shared" si="802"/>
        <v>0</v>
      </c>
      <c r="DM181" s="56">
        <f t="shared" si="802"/>
        <v>0</v>
      </c>
      <c r="DN181" s="56">
        <f t="shared" si="802"/>
        <v>0</v>
      </c>
      <c r="DO181" s="56">
        <f t="shared" si="802"/>
        <v>0</v>
      </c>
      <c r="DP181" s="56">
        <f t="shared" si="802"/>
        <v>0</v>
      </c>
      <c r="DQ181" s="56">
        <f t="shared" si="802"/>
        <v>0</v>
      </c>
      <c r="DR181" s="56">
        <f t="shared" si="802"/>
        <v>0</v>
      </c>
      <c r="DS181" s="56">
        <f t="shared" si="802"/>
        <v>0</v>
      </c>
      <c r="DT181" s="56">
        <f t="shared" si="802"/>
        <v>0</v>
      </c>
      <c r="DU181" s="56">
        <f t="shared" si="802"/>
        <v>0</v>
      </c>
      <c r="DV181" s="56">
        <f t="shared" si="802"/>
        <v>0</v>
      </c>
      <c r="DW181" s="56">
        <f t="shared" si="802"/>
        <v>0</v>
      </c>
      <c r="DX181" s="56">
        <f t="shared" si="802"/>
        <v>0</v>
      </c>
      <c r="DY181" s="56">
        <f t="shared" si="802"/>
        <v>0</v>
      </c>
      <c r="DZ181" s="325"/>
      <c r="EA181" s="30">
        <f>'MONTHLY SUMMARIES'!F133</f>
        <v>0</v>
      </c>
    </row>
    <row r="182" spans="1:134" s="70" customFormat="1" x14ac:dyDescent="0.25">
      <c r="A182" s="144"/>
      <c r="B182" s="57" t="s">
        <v>148</v>
      </c>
      <c r="C182" s="114">
        <f t="shared" ref="C182:Q182" si="803">SUM(C173:C181)</f>
        <v>2</v>
      </c>
      <c r="D182" s="115">
        <f t="shared" si="803"/>
        <v>1</v>
      </c>
      <c r="E182" s="115">
        <f t="shared" si="803"/>
        <v>1</v>
      </c>
      <c r="F182" s="115">
        <f t="shared" si="803"/>
        <v>5</v>
      </c>
      <c r="G182" s="115">
        <f t="shared" si="803"/>
        <v>0</v>
      </c>
      <c r="H182" s="116">
        <f t="shared" si="803"/>
        <v>6</v>
      </c>
      <c r="I182" s="115">
        <f t="shared" si="803"/>
        <v>8</v>
      </c>
      <c r="J182" s="116">
        <f t="shared" si="803"/>
        <v>1</v>
      </c>
      <c r="K182" s="115">
        <f t="shared" si="803"/>
        <v>0</v>
      </c>
      <c r="L182" s="117">
        <f t="shared" si="803"/>
        <v>0</v>
      </c>
      <c r="M182" s="116">
        <f t="shared" si="803"/>
        <v>1</v>
      </c>
      <c r="N182" s="116">
        <f t="shared" si="803"/>
        <v>2</v>
      </c>
      <c r="O182" s="116">
        <f t="shared" si="803"/>
        <v>1</v>
      </c>
      <c r="P182" s="116">
        <f t="shared" si="803"/>
        <v>0</v>
      </c>
      <c r="Q182" s="116">
        <f t="shared" si="803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2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6">
        <v>0</v>
      </c>
      <c r="BI182" s="443">
        <v>1</v>
      </c>
      <c r="BJ182" s="443">
        <v>5</v>
      </c>
      <c r="BK182" s="443">
        <v>0</v>
      </c>
      <c r="BL182" s="195">
        <v>3</v>
      </c>
      <c r="BM182" s="195">
        <v>18</v>
      </c>
      <c r="BN182" s="195">
        <v>1</v>
      </c>
      <c r="BO182" s="195">
        <v>4</v>
      </c>
      <c r="BP182" s="195">
        <v>1</v>
      </c>
      <c r="BQ182" s="195">
        <v>0</v>
      </c>
      <c r="BR182" s="195">
        <v>6</v>
      </c>
      <c r="BS182" s="195">
        <v>0</v>
      </c>
      <c r="BT182" s="195"/>
      <c r="BU182" s="114">
        <f>SUM(BU173:BU181)</f>
        <v>-1</v>
      </c>
      <c r="BV182" s="116">
        <f t="shared" ref="BV182:BX182" si="804">SUM(BV173:BV181)</f>
        <v>-1</v>
      </c>
      <c r="BW182" s="116">
        <f t="shared" si="804"/>
        <v>-1</v>
      </c>
      <c r="BX182" s="116">
        <f t="shared" si="804"/>
        <v>-5</v>
      </c>
      <c r="BY182" s="116">
        <f t="shared" ref="BY182:BZ182" si="805">SUM(BY173:BY181)</f>
        <v>0</v>
      </c>
      <c r="BZ182" s="116">
        <f t="shared" si="805"/>
        <v>-6</v>
      </c>
      <c r="CA182" s="116">
        <f t="shared" ref="CA182:CB182" si="806">SUM(CA173:CA181)</f>
        <v>-8</v>
      </c>
      <c r="CB182" s="116">
        <f t="shared" si="806"/>
        <v>-1</v>
      </c>
      <c r="CC182" s="116">
        <f t="shared" ref="CC182:CD182" si="807">SUM(CC173:CC181)</f>
        <v>0</v>
      </c>
      <c r="CD182" s="116">
        <f t="shared" si="807"/>
        <v>0</v>
      </c>
      <c r="CE182" s="116">
        <f t="shared" ref="CE182:CF182" si="808">SUM(CE173:CE181)</f>
        <v>-1</v>
      </c>
      <c r="CF182" s="116">
        <f t="shared" si="808"/>
        <v>-2</v>
      </c>
      <c r="CG182" s="116">
        <f t="shared" ref="CG182:CH182" si="809">SUM(CG173:CG181)</f>
        <v>-1</v>
      </c>
      <c r="CH182" s="116">
        <f t="shared" si="809"/>
        <v>1</v>
      </c>
      <c r="CI182" s="116">
        <f t="shared" ref="CI182:CJ182" si="810">SUM(CI173:CI181)</f>
        <v>1</v>
      </c>
      <c r="CJ182" s="116">
        <f t="shared" si="810"/>
        <v>1</v>
      </c>
      <c r="CK182" s="116">
        <f t="shared" ref="CK182:CL182" si="811">SUM(CK173:CK181)</f>
        <v>0</v>
      </c>
      <c r="CL182" s="116">
        <f t="shared" si="811"/>
        <v>12</v>
      </c>
      <c r="CM182" s="195">
        <f t="shared" ref="CM182:CN182" si="812">SUM(CM173:CM181)</f>
        <v>10</v>
      </c>
      <c r="CN182" s="195">
        <f t="shared" si="812"/>
        <v>4</v>
      </c>
      <c r="CO182" s="195">
        <f t="shared" ref="CO182:CQ182" si="813">SUM(CO173:CO181)</f>
        <v>4</v>
      </c>
      <c r="CP182" s="195">
        <f t="shared" si="813"/>
        <v>4</v>
      </c>
      <c r="CQ182" s="70">
        <f t="shared" si="813"/>
        <v>0</v>
      </c>
      <c r="CR182" s="70">
        <f t="shared" ref="CR182:CS182" si="814">SUM(CR173:CR181)</f>
        <v>0</v>
      </c>
      <c r="CS182" s="70">
        <f t="shared" si="814"/>
        <v>4</v>
      </c>
      <c r="CT182" s="70">
        <f t="shared" ref="CT182:CU182" si="815">SUM(CT173:CT181)</f>
        <v>10</v>
      </c>
      <c r="CU182" s="70">
        <f t="shared" si="815"/>
        <v>2</v>
      </c>
      <c r="CV182" s="70">
        <f t="shared" ref="CV182" si="816">SUM(CV173:CV181)</f>
        <v>8</v>
      </c>
      <c r="CW182" s="70">
        <f t="shared" ref="CW182" si="817">SUM(CW173:CW181)</f>
        <v>4</v>
      </c>
      <c r="CX182" s="70">
        <f t="shared" ref="CX182" si="818">SUM(CX173:CX181)</f>
        <v>-12</v>
      </c>
      <c r="CY182" s="70">
        <f t="shared" ref="CY182" si="819">SUM(CY173:CY181)</f>
        <v>-10</v>
      </c>
      <c r="CZ182" s="70">
        <f t="shared" ref="CZ182" si="820">SUM(CZ173:CZ181)</f>
        <v>-4</v>
      </c>
      <c r="DA182" s="70">
        <f t="shared" ref="DA182" si="821">SUM(DA173:DA181)</f>
        <v>-4</v>
      </c>
      <c r="DB182" s="70">
        <f t="shared" ref="DB182" si="822">SUM(DB173:DB181)</f>
        <v>-2</v>
      </c>
      <c r="DC182" s="70">
        <f t="shared" ref="DC182" si="823">SUM(DC173:DC181)</f>
        <v>0</v>
      </c>
      <c r="DD182" s="70">
        <f t="shared" ref="DD182" si="824">SUM(DD173:DD181)</f>
        <v>0</v>
      </c>
      <c r="DE182" s="70">
        <f t="shared" ref="DE182" si="825">SUM(DE173:DE181)</f>
        <v>-4</v>
      </c>
      <c r="DF182" s="70">
        <f t="shared" ref="DF182" si="826">SUM(DF173:DF181)</f>
        <v>-4</v>
      </c>
      <c r="DG182" s="70">
        <f t="shared" ref="DG182" si="827">SUM(DG173:DG181)</f>
        <v>-2</v>
      </c>
      <c r="DH182" s="70">
        <f t="shared" ref="DH182" si="828">SUM(DH173:DH181)</f>
        <v>-7</v>
      </c>
      <c r="DI182" s="70">
        <f t="shared" ref="DI182" si="829">SUM(DI173:DI181)</f>
        <v>1</v>
      </c>
      <c r="DJ182" s="70">
        <f t="shared" ref="DJ182" si="830">SUM(DJ173:DJ181)</f>
        <v>3</v>
      </c>
      <c r="DK182" s="70">
        <f t="shared" ref="DK182:DL182" si="831">SUM(DK173:DK181)</f>
        <v>4</v>
      </c>
      <c r="DL182" s="70">
        <f t="shared" si="831"/>
        <v>4</v>
      </c>
      <c r="DM182" s="70">
        <f t="shared" ref="DM182:DN182" si="832">SUM(DM173:DM181)</f>
        <v>0</v>
      </c>
      <c r="DN182" s="70">
        <f t="shared" si="832"/>
        <v>-2</v>
      </c>
      <c r="DO182" s="70">
        <f t="shared" ref="DO182:DP182" si="833">SUM(DO173:DO181)</f>
        <v>1</v>
      </c>
      <c r="DP182" s="70">
        <f t="shared" si="833"/>
        <v>5</v>
      </c>
      <c r="DQ182" s="70">
        <f t="shared" ref="DQ182" si="834">SUM(DQ173:DQ181)</f>
        <v>0</v>
      </c>
      <c r="DR182" s="70">
        <f t="shared" ref="DR182:DS182" si="835">SUM(DR173:DR181)</f>
        <v>-4</v>
      </c>
      <c r="DS182" s="70">
        <f t="shared" si="835"/>
        <v>17</v>
      </c>
      <c r="DT182" s="70">
        <f t="shared" ref="DT182" si="836">SUM(DT173:DT181)</f>
        <v>-1</v>
      </c>
      <c r="DU182" s="70">
        <f t="shared" ref="DU182:DV182" si="837">SUM(DU173:DU181)</f>
        <v>-1</v>
      </c>
      <c r="DV182" s="70">
        <f t="shared" si="837"/>
        <v>-2</v>
      </c>
      <c r="DW182" s="70">
        <f t="shared" ref="DW182" si="838">SUM(DW173:DW181)</f>
        <v>-4</v>
      </c>
      <c r="DX182" s="70">
        <f t="shared" ref="DX182:DY182" si="839">SUM(DX173:DX181)</f>
        <v>2</v>
      </c>
      <c r="DY182" s="70">
        <f t="shared" si="839"/>
        <v>0</v>
      </c>
      <c r="DZ182" s="326"/>
      <c r="EA182" s="249">
        <f>EA173+EA176+EA179+EA180+EA181</f>
        <v>0</v>
      </c>
    </row>
    <row r="183" spans="1:134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4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325"/>
      <c r="EA183" s="87"/>
    </row>
    <row r="184" spans="1:134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1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5">
        <v>0</v>
      </c>
      <c r="BI184" s="442">
        <v>0</v>
      </c>
      <c r="BJ184" s="442">
        <v>4</v>
      </c>
      <c r="BK184" s="442">
        <v>0</v>
      </c>
      <c r="BL184" s="194">
        <v>3</v>
      </c>
      <c r="BM184" s="194">
        <v>13</v>
      </c>
      <c r="BN184" s="194">
        <v>1</v>
      </c>
      <c r="BO184" s="194">
        <v>3</v>
      </c>
      <c r="BP184" s="194">
        <v>1</v>
      </c>
      <c r="BQ184" s="194">
        <v>0</v>
      </c>
      <c r="BR184" s="194">
        <v>5</v>
      </c>
      <c r="BS184" s="194">
        <v>1</v>
      </c>
      <c r="BT184" s="194"/>
      <c r="BU184" s="108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DZ184" s="325"/>
      <c r="EA184" s="30">
        <f>'MONTHLY SUMMARIES'!F136</f>
        <v>1</v>
      </c>
      <c r="EB184" s="194"/>
      <c r="ED184" s="194"/>
    </row>
    <row r="185" spans="1:134" s="56" customFormat="1" x14ac:dyDescent="0.2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1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5">
        <v>0</v>
      </c>
      <c r="BI185" s="442">
        <v>0</v>
      </c>
      <c r="BJ185" s="442">
        <v>4</v>
      </c>
      <c r="BK185" s="442">
        <v>0</v>
      </c>
      <c r="BL185" s="194">
        <v>0</v>
      </c>
      <c r="BM185" s="194">
        <v>0</v>
      </c>
      <c r="BN185" s="194">
        <v>0</v>
      </c>
      <c r="BO185" s="194">
        <v>0</v>
      </c>
      <c r="BP185" s="194">
        <v>0</v>
      </c>
      <c r="BQ185" s="194">
        <v>0</v>
      </c>
      <c r="BR185" s="194">
        <v>2</v>
      </c>
      <c r="BS185" s="194">
        <v>1</v>
      </c>
      <c r="BT185" s="194"/>
      <c r="BU185" s="108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DZ185" s="325"/>
      <c r="EA185" s="61">
        <f>GETPIVOTDATA("VALUE",'CSS ESCO pvt'!$I$3,"DATE_FILE",$EA$8,"COMPANY",$EA$6,"TRIM_CAT","Residential-GRID","TRIM_LINE","99")</f>
        <v>1</v>
      </c>
      <c r="EB185" s="194"/>
      <c r="ED185" s="194"/>
    </row>
    <row r="186" spans="1:134" s="56" customFormat="1" x14ac:dyDescent="0.2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3</v>
      </c>
      <c r="BM186" s="194">
        <v>13</v>
      </c>
      <c r="BN186" s="194">
        <v>1</v>
      </c>
      <c r="BO186" s="194">
        <v>3</v>
      </c>
      <c r="BP186" s="194">
        <v>1</v>
      </c>
      <c r="BQ186" s="194">
        <v>0</v>
      </c>
      <c r="BR186" s="194">
        <v>3</v>
      </c>
      <c r="BS186" s="194">
        <v>0</v>
      </c>
      <c r="BT186" s="194"/>
      <c r="BU186" s="108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DZ186" s="325"/>
      <c r="EA186" s="75">
        <f>EA184-EA185</f>
        <v>0</v>
      </c>
      <c r="EB186" s="194"/>
      <c r="ED186" s="194"/>
    </row>
    <row r="187" spans="1:134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1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5">
        <v>0</v>
      </c>
      <c r="BI187" s="442">
        <v>0</v>
      </c>
      <c r="BJ187" s="442">
        <v>0</v>
      </c>
      <c r="BK187" s="442">
        <v>0</v>
      </c>
      <c r="BL187" s="194">
        <v>0</v>
      </c>
      <c r="BM187" s="194">
        <v>1</v>
      </c>
      <c r="BN187" s="194">
        <v>0</v>
      </c>
      <c r="BO187" s="194">
        <v>0</v>
      </c>
      <c r="BP187" s="194">
        <v>0</v>
      </c>
      <c r="BQ187" s="194">
        <v>0</v>
      </c>
      <c r="BR187" s="194">
        <v>0</v>
      </c>
      <c r="BS187" s="194">
        <v>0</v>
      </c>
      <c r="BT187" s="194"/>
      <c r="BU187" s="108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DZ187" s="325"/>
      <c r="EA187" s="30">
        <f>'MONTHLY SUMMARIES'!F137</f>
        <v>0</v>
      </c>
      <c r="EB187" s="194"/>
      <c r="ED187" s="194"/>
    </row>
    <row r="188" spans="1:134" s="56" customFormat="1" x14ac:dyDescent="0.2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1">
        <v>0</v>
      </c>
      <c r="AX188" s="361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5">
        <v>0</v>
      </c>
      <c r="BI188" s="442">
        <v>0</v>
      </c>
      <c r="BJ188" s="442">
        <v>0</v>
      </c>
      <c r="BK188" s="442">
        <v>0</v>
      </c>
      <c r="BL188" s="194">
        <v>0</v>
      </c>
      <c r="BM188" s="194">
        <v>0</v>
      </c>
      <c r="BN188" s="194">
        <v>0</v>
      </c>
      <c r="BO188" s="194">
        <v>0</v>
      </c>
      <c r="BP188" s="194">
        <v>0</v>
      </c>
      <c r="BQ188" s="194">
        <v>0</v>
      </c>
      <c r="BR188" s="194">
        <v>0</v>
      </c>
      <c r="BS188" s="194">
        <v>0</v>
      </c>
      <c r="BT188" s="194"/>
      <c r="BU188" s="108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DZ188" s="325"/>
      <c r="EA188" s="61">
        <f>GETPIVOTDATA("VALUE",'CSS ESCO pvt'!$I$3,"DATE_FILE",$EA$8,"COMPANY",$EA$6,"TRIM_CAT","Low Income Residential-GRID","TRIM_LINE","99")</f>
        <v>0</v>
      </c>
      <c r="EB188" s="194"/>
      <c r="ED188" s="194"/>
    </row>
    <row r="189" spans="1:134" s="56" customFormat="1" x14ac:dyDescent="0.2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1">
        <v>0</v>
      </c>
      <c r="AX189" s="361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1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/>
      <c r="BU189" s="108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DZ189" s="325"/>
      <c r="EA189" s="75">
        <f>EA187-EA188</f>
        <v>0</v>
      </c>
      <c r="EB189" s="194"/>
      <c r="ED189" s="194"/>
    </row>
    <row r="190" spans="1:134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1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5">
        <v>0</v>
      </c>
      <c r="BI190" s="442">
        <v>2</v>
      </c>
      <c r="BJ190" s="442">
        <v>1</v>
      </c>
      <c r="BK190" s="442">
        <v>0</v>
      </c>
      <c r="BL190" s="194">
        <v>0</v>
      </c>
      <c r="BM190" s="194">
        <v>3</v>
      </c>
      <c r="BN190" s="194">
        <v>0</v>
      </c>
      <c r="BO190" s="194">
        <v>1</v>
      </c>
      <c r="BP190" s="194">
        <v>0</v>
      </c>
      <c r="BQ190" s="194">
        <v>0</v>
      </c>
      <c r="BR190" s="194">
        <v>0</v>
      </c>
      <c r="BS190" s="194">
        <v>0</v>
      </c>
      <c r="BT190" s="194"/>
      <c r="BU190" s="108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DZ190" s="325"/>
      <c r="EA190" s="30">
        <f>'MONTHLY SUMMARIES'!F138</f>
        <v>0</v>
      </c>
    </row>
    <row r="191" spans="1:134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5">
        <v>0</v>
      </c>
      <c r="BI191" s="442">
        <v>0</v>
      </c>
      <c r="BJ191" s="442">
        <v>0</v>
      </c>
      <c r="BK191" s="442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>
        <v>0</v>
      </c>
      <c r="BR191" s="194">
        <v>0</v>
      </c>
      <c r="BS191" s="194">
        <v>0</v>
      </c>
      <c r="BT191" s="194"/>
      <c r="BU191" s="108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DZ191" s="325"/>
      <c r="EA191" s="30">
        <f>'MONTHLY SUMMARIES'!F139</f>
        <v>0</v>
      </c>
    </row>
    <row r="192" spans="1:134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442">
        <v>0</v>
      </c>
      <c r="BJ192" s="442">
        <v>0</v>
      </c>
      <c r="BK192" s="442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/>
      <c r="BU192" s="108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DZ192" s="325"/>
      <c r="EA192" s="30">
        <f>'MONTHLY SUMMARIES'!F140</f>
        <v>0</v>
      </c>
    </row>
    <row r="193" spans="1:131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2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6">
        <v>0</v>
      </c>
      <c r="BI193" s="443">
        <v>2</v>
      </c>
      <c r="BJ193" s="443">
        <v>5</v>
      </c>
      <c r="BK193" s="443">
        <v>0</v>
      </c>
      <c r="BL193" s="195">
        <v>3</v>
      </c>
      <c r="BM193" s="195">
        <v>17</v>
      </c>
      <c r="BN193" s="195">
        <v>1</v>
      </c>
      <c r="BO193" s="195">
        <v>4</v>
      </c>
      <c r="BP193" s="195">
        <v>1</v>
      </c>
      <c r="BQ193" s="195">
        <v>0</v>
      </c>
      <c r="BR193" s="195">
        <v>5</v>
      </c>
      <c r="BS193" s="195">
        <v>1</v>
      </c>
      <c r="BT193" s="195"/>
      <c r="BU193" s="114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DZ193" s="326"/>
      <c r="EA193" s="249">
        <f>EA184+EA187+EA190+EA191+EA192</f>
        <v>1</v>
      </c>
    </row>
    <row r="194" spans="1:131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4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325"/>
      <c r="EA194" s="87"/>
    </row>
    <row r="195" spans="1:131" s="56" customFormat="1" x14ac:dyDescent="0.25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1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5">
        <v>37</v>
      </c>
      <c r="BI195" s="442">
        <v>36</v>
      </c>
      <c r="BJ195" s="442">
        <v>38</v>
      </c>
      <c r="BK195" s="442">
        <v>50</v>
      </c>
      <c r="BL195" s="194">
        <v>43</v>
      </c>
      <c r="BM195" s="194">
        <v>53</v>
      </c>
      <c r="BN195" s="194">
        <v>53</v>
      </c>
      <c r="BO195" s="194">
        <v>50</v>
      </c>
      <c r="BP195" s="194">
        <v>57</v>
      </c>
      <c r="BQ195" s="194">
        <v>60</v>
      </c>
      <c r="BR195" s="194">
        <v>52</v>
      </c>
      <c r="BS195" s="194">
        <v>51</v>
      </c>
      <c r="BT195" s="194"/>
      <c r="BU195" s="108">
        <f t="shared" ref="BU195:DY195" si="840">O195-C195</f>
        <v>-6</v>
      </c>
      <c r="BV195" s="106">
        <f t="shared" si="840"/>
        <v>-15</v>
      </c>
      <c r="BW195" s="106">
        <f t="shared" si="840"/>
        <v>-33</v>
      </c>
      <c r="BX195" s="106">
        <f t="shared" si="840"/>
        <v>-29</v>
      </c>
      <c r="BY195" s="106">
        <f t="shared" si="840"/>
        <v>-29</v>
      </c>
      <c r="BZ195" s="106">
        <f t="shared" si="840"/>
        <v>-36</v>
      </c>
      <c r="CA195" s="106">
        <f t="shared" si="840"/>
        <v>-21</v>
      </c>
      <c r="CB195" s="106">
        <f t="shared" si="840"/>
        <v>-8</v>
      </c>
      <c r="CC195" s="106">
        <f t="shared" si="840"/>
        <v>6</v>
      </c>
      <c r="CD195" s="106">
        <f t="shared" si="840"/>
        <v>2</v>
      </c>
      <c r="CE195" s="106">
        <f t="shared" si="840"/>
        <v>-4</v>
      </c>
      <c r="CF195" s="106">
        <f t="shared" si="840"/>
        <v>0</v>
      </c>
      <c r="CG195" s="106">
        <f t="shared" si="840"/>
        <v>6</v>
      </c>
      <c r="CH195" s="106">
        <f t="shared" si="840"/>
        <v>38</v>
      </c>
      <c r="CI195" s="106">
        <f t="shared" si="840"/>
        <v>56</v>
      </c>
      <c r="CJ195" s="106">
        <f t="shared" si="840"/>
        <v>52</v>
      </c>
      <c r="CK195" s="106">
        <f t="shared" si="840"/>
        <v>77</v>
      </c>
      <c r="CL195" s="106">
        <f t="shared" si="840"/>
        <v>73</v>
      </c>
      <c r="CM195" s="194">
        <f t="shared" si="840"/>
        <v>71</v>
      </c>
      <c r="CN195" s="194">
        <f t="shared" si="840"/>
        <v>56</v>
      </c>
      <c r="CO195" s="194">
        <f t="shared" si="840"/>
        <v>60</v>
      </c>
      <c r="CP195" s="194">
        <f t="shared" si="840"/>
        <v>52</v>
      </c>
      <c r="CQ195" s="56">
        <f t="shared" si="840"/>
        <v>56</v>
      </c>
      <c r="CR195" s="56">
        <f t="shared" si="840"/>
        <v>54</v>
      </c>
      <c r="CS195" s="56">
        <f t="shared" si="840"/>
        <v>40</v>
      </c>
      <c r="CT195" s="56">
        <f t="shared" si="840"/>
        <v>23</v>
      </c>
      <c r="CU195" s="56">
        <f t="shared" si="840"/>
        <v>1</v>
      </c>
      <c r="CV195" s="56">
        <f t="shared" si="840"/>
        <v>8</v>
      </c>
      <c r="CW195" s="56">
        <f t="shared" si="840"/>
        <v>-13</v>
      </c>
      <c r="CX195" s="56">
        <f t="shared" si="840"/>
        <v>-19</v>
      </c>
      <c r="CY195" s="56">
        <f t="shared" si="840"/>
        <v>-31</v>
      </c>
      <c r="CZ195" s="56">
        <f t="shared" si="840"/>
        <v>-34</v>
      </c>
      <c r="DA195" s="56">
        <f t="shared" si="840"/>
        <v>-47</v>
      </c>
      <c r="DB195" s="56">
        <f t="shared" si="840"/>
        <v>-42</v>
      </c>
      <c r="DC195" s="56">
        <f t="shared" si="840"/>
        <v>-32</v>
      </c>
      <c r="DD195" s="56">
        <f t="shared" si="840"/>
        <v>-44</v>
      </c>
      <c r="DE195" s="56">
        <f t="shared" si="840"/>
        <v>-29</v>
      </c>
      <c r="DF195" s="56">
        <f t="shared" si="840"/>
        <v>-15</v>
      </c>
      <c r="DG195" s="56">
        <f t="shared" si="840"/>
        <v>-17</v>
      </c>
      <c r="DH195" s="56">
        <f t="shared" si="840"/>
        <v>-16</v>
      </c>
      <c r="DI195" s="56">
        <f t="shared" si="840"/>
        <v>-25</v>
      </c>
      <c r="DJ195" s="56">
        <f t="shared" si="840"/>
        <v>-21</v>
      </c>
      <c r="DK195" s="56">
        <f t="shared" si="840"/>
        <v>-14</v>
      </c>
      <c r="DL195" s="56">
        <f t="shared" si="840"/>
        <v>-7</v>
      </c>
      <c r="DM195" s="56">
        <f t="shared" si="840"/>
        <v>-13</v>
      </c>
      <c r="DN195" s="56">
        <f t="shared" si="840"/>
        <v>-9</v>
      </c>
      <c r="DO195" s="56">
        <f t="shared" si="840"/>
        <v>-16</v>
      </c>
      <c r="DP195" s="56">
        <f t="shared" si="840"/>
        <v>-2</v>
      </c>
      <c r="DQ195" s="56">
        <f t="shared" si="840"/>
        <v>1</v>
      </c>
      <c r="DR195" s="56">
        <f t="shared" si="840"/>
        <v>-24</v>
      </c>
      <c r="DS195" s="56">
        <f t="shared" si="840"/>
        <v>-2</v>
      </c>
      <c r="DT195" s="56">
        <f t="shared" si="840"/>
        <v>-10</v>
      </c>
      <c r="DU195" s="56">
        <f t="shared" si="840"/>
        <v>-7</v>
      </c>
      <c r="DV195" s="56">
        <f t="shared" si="840"/>
        <v>5</v>
      </c>
      <c r="DW195" s="56">
        <f t="shared" si="840"/>
        <v>12</v>
      </c>
      <c r="DX195" s="56">
        <f t="shared" si="840"/>
        <v>4</v>
      </c>
      <c r="DY195" s="56">
        <f t="shared" si="840"/>
        <v>14</v>
      </c>
      <c r="DZ195" s="325"/>
      <c r="EA195" s="30">
        <f>'MONTHLY SUMMARIES'!F143</f>
        <v>51</v>
      </c>
    </row>
    <row r="196" spans="1:131" s="56" customFormat="1" x14ac:dyDescent="0.2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1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5">
        <v>6</v>
      </c>
      <c r="BI196" s="442">
        <v>6</v>
      </c>
      <c r="BJ196" s="442">
        <v>7</v>
      </c>
      <c r="BK196" s="442">
        <v>9</v>
      </c>
      <c r="BL196" s="194">
        <v>3</v>
      </c>
      <c r="BM196" s="194">
        <v>3</v>
      </c>
      <c r="BN196" s="194">
        <v>8</v>
      </c>
      <c r="BO196" s="194">
        <v>9</v>
      </c>
      <c r="BP196" s="194">
        <v>10</v>
      </c>
      <c r="BQ196" s="194">
        <v>11</v>
      </c>
      <c r="BR196" s="194">
        <v>7</v>
      </c>
      <c r="BS196" s="194">
        <v>8</v>
      </c>
      <c r="BT196" s="194"/>
      <c r="BU196" s="108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DZ196" s="325"/>
      <c r="EA196" s="61">
        <f>GETPIVOTDATA("VALUE",'CSS ESCO pvt'!$I$3,"DATE_FILE",$EA$8,"COMPANY",$EA$6,"TRIM_CAT","Residential-GRID","TRIM_LINE",$A194)</f>
        <v>8</v>
      </c>
    </row>
    <row r="197" spans="1:131" s="56" customFormat="1" x14ac:dyDescent="0.2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1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5">
        <v>31</v>
      </c>
      <c r="BI197" s="442">
        <v>30</v>
      </c>
      <c r="BJ197" s="442">
        <v>31</v>
      </c>
      <c r="BK197" s="442">
        <v>41</v>
      </c>
      <c r="BL197" s="194">
        <v>40</v>
      </c>
      <c r="BM197" s="194">
        <v>50</v>
      </c>
      <c r="BN197" s="194">
        <v>45</v>
      </c>
      <c r="BO197" s="194">
        <v>41</v>
      </c>
      <c r="BP197" s="194">
        <v>47</v>
      </c>
      <c r="BQ197" s="194">
        <v>49</v>
      </c>
      <c r="BR197" s="194">
        <v>45</v>
      </c>
      <c r="BS197" s="194">
        <v>43</v>
      </c>
      <c r="BT197" s="194"/>
      <c r="BU197" s="108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DZ197" s="325"/>
      <c r="EA197" s="75">
        <f>EA195-EA196</f>
        <v>43</v>
      </c>
    </row>
    <row r="198" spans="1:131" s="56" customFormat="1" x14ac:dyDescent="0.25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1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5">
        <v>8</v>
      </c>
      <c r="BI198" s="442">
        <v>7</v>
      </c>
      <c r="BJ198" s="442">
        <v>6</v>
      </c>
      <c r="BK198" s="442">
        <v>5</v>
      </c>
      <c r="BL198" s="194">
        <v>2</v>
      </c>
      <c r="BM198" s="194">
        <v>1</v>
      </c>
      <c r="BN198" s="194">
        <v>5</v>
      </c>
      <c r="BO198" s="194">
        <v>4</v>
      </c>
      <c r="BP198" s="194">
        <v>5</v>
      </c>
      <c r="BQ198" s="194">
        <v>4</v>
      </c>
      <c r="BR198" s="194">
        <v>4</v>
      </c>
      <c r="BS198" s="194">
        <v>3</v>
      </c>
      <c r="BT198" s="194"/>
      <c r="BU198" s="108">
        <f t="shared" ref="BU198:DY198" si="841">O198-C198</f>
        <v>-4</v>
      </c>
      <c r="BV198" s="106">
        <f t="shared" si="841"/>
        <v>-4</v>
      </c>
      <c r="BW198" s="106">
        <f t="shared" si="841"/>
        <v>-6</v>
      </c>
      <c r="BX198" s="106">
        <f t="shared" si="841"/>
        <v>-5</v>
      </c>
      <c r="BY198" s="106">
        <f t="shared" si="841"/>
        <v>-2</v>
      </c>
      <c r="BZ198" s="106">
        <f t="shared" si="841"/>
        <v>-1</v>
      </c>
      <c r="CA198" s="106">
        <f t="shared" si="841"/>
        <v>1</v>
      </c>
      <c r="CB198" s="106">
        <f t="shared" si="841"/>
        <v>2</v>
      </c>
      <c r="CC198" s="106">
        <f t="shared" si="841"/>
        <v>0</v>
      </c>
      <c r="CD198" s="106">
        <f t="shared" si="841"/>
        <v>0</v>
      </c>
      <c r="CE198" s="106">
        <f t="shared" si="841"/>
        <v>0</v>
      </c>
      <c r="CF198" s="106">
        <f t="shared" si="841"/>
        <v>-4</v>
      </c>
      <c r="CG198" s="106">
        <f t="shared" si="841"/>
        <v>-1</v>
      </c>
      <c r="CH198" s="106">
        <f t="shared" si="841"/>
        <v>-3</v>
      </c>
      <c r="CI198" s="106">
        <f t="shared" si="841"/>
        <v>-1</v>
      </c>
      <c r="CJ198" s="106">
        <f t="shared" si="841"/>
        <v>-1</v>
      </c>
      <c r="CK198" s="106">
        <f t="shared" si="841"/>
        <v>2</v>
      </c>
      <c r="CL198" s="106">
        <f t="shared" si="841"/>
        <v>3</v>
      </c>
      <c r="CM198" s="194">
        <f t="shared" si="841"/>
        <v>2</v>
      </c>
      <c r="CN198" s="194">
        <f t="shared" si="841"/>
        <v>0</v>
      </c>
      <c r="CO198" s="194">
        <f t="shared" si="841"/>
        <v>2</v>
      </c>
      <c r="CP198" s="194">
        <f t="shared" si="841"/>
        <v>1</v>
      </c>
      <c r="CQ198" s="56">
        <f t="shared" si="841"/>
        <v>4</v>
      </c>
      <c r="CR198" s="56">
        <f t="shared" si="841"/>
        <v>1</v>
      </c>
      <c r="CS198" s="56">
        <f t="shared" si="841"/>
        <v>2</v>
      </c>
      <c r="CT198" s="56">
        <f t="shared" si="841"/>
        <v>4</v>
      </c>
      <c r="CU198" s="56">
        <f t="shared" si="841"/>
        <v>6</v>
      </c>
      <c r="CV198" s="56">
        <f t="shared" si="841"/>
        <v>4</v>
      </c>
      <c r="CW198" s="56">
        <f t="shared" si="841"/>
        <v>5</v>
      </c>
      <c r="CX198" s="56">
        <f t="shared" si="841"/>
        <v>2</v>
      </c>
      <c r="CY198" s="56">
        <f t="shared" si="841"/>
        <v>1</v>
      </c>
      <c r="CZ198" s="56">
        <f t="shared" si="841"/>
        <v>2</v>
      </c>
      <c r="DA198" s="56">
        <f t="shared" si="841"/>
        <v>-1</v>
      </c>
      <c r="DB198" s="56">
        <f t="shared" si="841"/>
        <v>3</v>
      </c>
      <c r="DC198" s="56">
        <f t="shared" si="841"/>
        <v>0</v>
      </c>
      <c r="DD198" s="56">
        <f t="shared" si="841"/>
        <v>2</v>
      </c>
      <c r="DE198" s="56">
        <f t="shared" si="841"/>
        <v>1</v>
      </c>
      <c r="DF198" s="56">
        <f t="shared" si="841"/>
        <v>0</v>
      </c>
      <c r="DG198" s="56">
        <f t="shared" si="841"/>
        <v>-3</v>
      </c>
      <c r="DH198" s="56">
        <f t="shared" si="841"/>
        <v>1</v>
      </c>
      <c r="DI198" s="56">
        <f t="shared" si="841"/>
        <v>2</v>
      </c>
      <c r="DJ198" s="56">
        <f t="shared" si="841"/>
        <v>-2</v>
      </c>
      <c r="DK198" s="56">
        <f t="shared" si="841"/>
        <v>6</v>
      </c>
      <c r="DL198" s="56">
        <f t="shared" si="841"/>
        <v>6</v>
      </c>
      <c r="DM198" s="56">
        <f t="shared" si="841"/>
        <v>5</v>
      </c>
      <c r="DN198" s="56">
        <f t="shared" si="841"/>
        <v>3</v>
      </c>
      <c r="DO198" s="56">
        <f t="shared" si="841"/>
        <v>2</v>
      </c>
      <c r="DP198" s="56">
        <f t="shared" si="841"/>
        <v>2</v>
      </c>
      <c r="DQ198" s="56">
        <f t="shared" si="841"/>
        <v>0</v>
      </c>
      <c r="DR198" s="56">
        <f t="shared" si="841"/>
        <v>-2</v>
      </c>
      <c r="DS198" s="56">
        <f t="shared" si="841"/>
        <v>-4</v>
      </c>
      <c r="DT198" s="56">
        <f t="shared" si="841"/>
        <v>-2</v>
      </c>
      <c r="DU198" s="56">
        <f t="shared" si="841"/>
        <v>-6</v>
      </c>
      <c r="DV198" s="56">
        <f t="shared" si="841"/>
        <v>-1</v>
      </c>
      <c r="DW198" s="56">
        <f t="shared" si="841"/>
        <v>-8</v>
      </c>
      <c r="DX198" s="56">
        <f t="shared" si="841"/>
        <v>-8</v>
      </c>
      <c r="DY198" s="56">
        <f t="shared" si="841"/>
        <v>-5</v>
      </c>
      <c r="DZ198" s="325"/>
      <c r="EA198" s="30">
        <f>'MONTHLY SUMMARIES'!F144</f>
        <v>3</v>
      </c>
    </row>
    <row r="199" spans="1:131" s="56" customFormat="1" x14ac:dyDescent="0.2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1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5">
        <v>1</v>
      </c>
      <c r="BI199" s="442">
        <v>3</v>
      </c>
      <c r="BJ199" s="442">
        <v>3</v>
      </c>
      <c r="BK199" s="442">
        <v>2</v>
      </c>
      <c r="BL199" s="194">
        <v>0</v>
      </c>
      <c r="BM199" s="194">
        <v>0</v>
      </c>
      <c r="BN199" s="194">
        <v>0</v>
      </c>
      <c r="BO199" s="194">
        <v>1</v>
      </c>
      <c r="BP199" s="194">
        <v>1</v>
      </c>
      <c r="BQ199" s="194">
        <v>1</v>
      </c>
      <c r="BR199" s="194">
        <v>1</v>
      </c>
      <c r="BS199" s="194">
        <v>0</v>
      </c>
      <c r="BT199" s="194"/>
      <c r="BU199" s="108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DZ199" s="325"/>
      <c r="EA199" s="61">
        <f>GETPIVOTDATA("VALUE",'CSS ESCO pvt'!$I$3,"DATE_FILE",$EA$8,"COMPANY",$EA$6,"TRIM_CAT","Low Income Residential-GRID","TRIM_LINE",$A194)</f>
        <v>0</v>
      </c>
    </row>
    <row r="200" spans="1:131" s="56" customFormat="1" x14ac:dyDescent="0.2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1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5">
        <v>7</v>
      </c>
      <c r="BI200" s="442">
        <v>4</v>
      </c>
      <c r="BJ200" s="442">
        <v>3</v>
      </c>
      <c r="BK200" s="442">
        <v>3</v>
      </c>
      <c r="BL200" s="194">
        <v>2</v>
      </c>
      <c r="BM200" s="194">
        <v>1</v>
      </c>
      <c r="BN200" s="194">
        <v>5</v>
      </c>
      <c r="BO200" s="194">
        <v>3</v>
      </c>
      <c r="BP200" s="194">
        <v>4</v>
      </c>
      <c r="BQ200" s="194">
        <v>3</v>
      </c>
      <c r="BR200" s="194">
        <v>3</v>
      </c>
      <c r="BS200" s="194">
        <v>3</v>
      </c>
      <c r="BT200" s="194"/>
      <c r="BU200" s="108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DZ200" s="325"/>
      <c r="EA200" s="75">
        <f>EA198-EA199</f>
        <v>3</v>
      </c>
    </row>
    <row r="201" spans="1:131" s="56" customFormat="1" x14ac:dyDescent="0.25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1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5">
        <v>0</v>
      </c>
      <c r="BI201" s="442">
        <v>0</v>
      </c>
      <c r="BJ201" s="442">
        <v>0</v>
      </c>
      <c r="BK201" s="442">
        <v>0</v>
      </c>
      <c r="BL201" s="194">
        <v>0</v>
      </c>
      <c r="BM201" s="194">
        <v>2</v>
      </c>
      <c r="BN201" s="194">
        <v>1</v>
      </c>
      <c r="BO201" s="194">
        <v>1</v>
      </c>
      <c r="BP201" s="194">
        <v>3</v>
      </c>
      <c r="BQ201" s="194">
        <v>2</v>
      </c>
      <c r="BR201" s="194">
        <v>1</v>
      </c>
      <c r="BS201" s="194">
        <v>0</v>
      </c>
      <c r="BT201" s="194"/>
      <c r="BU201" s="108">
        <f t="shared" ref="BU201:CD203" si="842">O201-C201</f>
        <v>-2</v>
      </c>
      <c r="BV201" s="106">
        <f t="shared" si="842"/>
        <v>0</v>
      </c>
      <c r="BW201" s="106">
        <f t="shared" si="842"/>
        <v>0</v>
      </c>
      <c r="BX201" s="106">
        <f t="shared" si="842"/>
        <v>-2</v>
      </c>
      <c r="BY201" s="106">
        <f t="shared" si="842"/>
        <v>-2</v>
      </c>
      <c r="BZ201" s="106">
        <f t="shared" si="842"/>
        <v>-1</v>
      </c>
      <c r="CA201" s="106">
        <f t="shared" si="842"/>
        <v>-2</v>
      </c>
      <c r="CB201" s="106">
        <f t="shared" si="842"/>
        <v>1</v>
      </c>
      <c r="CC201" s="106">
        <f t="shared" si="842"/>
        <v>2</v>
      </c>
      <c r="CD201" s="106">
        <f t="shared" si="842"/>
        <v>1</v>
      </c>
      <c r="CE201" s="106">
        <f t="shared" ref="CE201:CN203" si="843">Y201-M201</f>
        <v>1</v>
      </c>
      <c r="CF201" s="106">
        <f t="shared" si="843"/>
        <v>2</v>
      </c>
      <c r="CG201" s="106">
        <f t="shared" si="843"/>
        <v>2</v>
      </c>
      <c r="CH201" s="106">
        <f t="shared" si="843"/>
        <v>1</v>
      </c>
      <c r="CI201" s="106">
        <f t="shared" si="843"/>
        <v>1</v>
      </c>
      <c r="CJ201" s="106">
        <f t="shared" si="843"/>
        <v>2</v>
      </c>
      <c r="CK201" s="106">
        <f t="shared" si="843"/>
        <v>4</v>
      </c>
      <c r="CL201" s="106">
        <f t="shared" si="843"/>
        <v>5</v>
      </c>
      <c r="CM201" s="194">
        <f t="shared" si="843"/>
        <v>4</v>
      </c>
      <c r="CN201" s="194">
        <f t="shared" si="843"/>
        <v>0</v>
      </c>
      <c r="CO201" s="194">
        <f t="shared" ref="CO201:CX203" si="844">AI201-W201</f>
        <v>-1</v>
      </c>
      <c r="CP201" s="194">
        <f t="shared" si="844"/>
        <v>3</v>
      </c>
      <c r="CQ201" s="56">
        <f t="shared" si="844"/>
        <v>0</v>
      </c>
      <c r="CR201" s="56">
        <f t="shared" si="844"/>
        <v>-1</v>
      </c>
      <c r="CS201" s="56">
        <f t="shared" si="844"/>
        <v>4</v>
      </c>
      <c r="CT201" s="56">
        <f t="shared" si="844"/>
        <v>6</v>
      </c>
      <c r="CU201" s="56">
        <f t="shared" si="844"/>
        <v>1</v>
      </c>
      <c r="CV201" s="56">
        <f t="shared" si="844"/>
        <v>0</v>
      </c>
      <c r="CW201" s="56">
        <f t="shared" si="844"/>
        <v>-1</v>
      </c>
      <c r="CX201" s="56">
        <f t="shared" si="844"/>
        <v>-3</v>
      </c>
      <c r="CY201" s="56">
        <f t="shared" ref="CY201:DH203" si="845">AS201-AG201</f>
        <v>-4</v>
      </c>
      <c r="CZ201" s="56">
        <f t="shared" si="845"/>
        <v>-3</v>
      </c>
      <c r="DA201" s="56">
        <f t="shared" si="845"/>
        <v>-3</v>
      </c>
      <c r="DB201" s="56">
        <f t="shared" si="845"/>
        <v>-4</v>
      </c>
      <c r="DC201" s="56">
        <f t="shared" si="845"/>
        <v>-2</v>
      </c>
      <c r="DD201" s="56">
        <f t="shared" si="845"/>
        <v>-1</v>
      </c>
      <c r="DE201" s="56">
        <f t="shared" si="845"/>
        <v>-6</v>
      </c>
      <c r="DF201" s="56">
        <f t="shared" si="845"/>
        <v>-6</v>
      </c>
      <c r="DG201" s="56">
        <f t="shared" si="845"/>
        <v>-1</v>
      </c>
      <c r="DH201" s="56">
        <f t="shared" si="845"/>
        <v>-1</v>
      </c>
      <c r="DI201" s="56">
        <f t="shared" ref="DI201:DY203" si="846">BC201-AQ201</f>
        <v>-2</v>
      </c>
      <c r="DJ201" s="56">
        <f t="shared" si="846"/>
        <v>0</v>
      </c>
      <c r="DK201" s="56">
        <f t="shared" si="846"/>
        <v>1</v>
      </c>
      <c r="DL201" s="56">
        <f t="shared" si="846"/>
        <v>1</v>
      </c>
      <c r="DM201" s="56">
        <f t="shared" si="846"/>
        <v>0</v>
      </c>
      <c r="DN201" s="56">
        <f t="shared" si="846"/>
        <v>-1</v>
      </c>
      <c r="DO201" s="56">
        <f t="shared" si="846"/>
        <v>-1</v>
      </c>
      <c r="DP201" s="56">
        <f t="shared" si="846"/>
        <v>-2</v>
      </c>
      <c r="DQ201" s="56">
        <f t="shared" si="846"/>
        <v>0</v>
      </c>
      <c r="DR201" s="56">
        <f t="shared" si="846"/>
        <v>-1</v>
      </c>
      <c r="DS201" s="56">
        <f t="shared" si="846"/>
        <v>1</v>
      </c>
      <c r="DT201" s="56">
        <f t="shared" si="846"/>
        <v>0</v>
      </c>
      <c r="DU201" s="56">
        <f t="shared" si="846"/>
        <v>0</v>
      </c>
      <c r="DV201" s="56">
        <f t="shared" si="846"/>
        <v>1</v>
      </c>
      <c r="DW201" s="56">
        <f t="shared" si="846"/>
        <v>1</v>
      </c>
      <c r="DX201" s="56">
        <f t="shared" si="846"/>
        <v>0</v>
      </c>
      <c r="DY201" s="56">
        <f t="shared" si="846"/>
        <v>0</v>
      </c>
      <c r="DZ201" s="325"/>
      <c r="EA201" s="30">
        <f>'MONTHLY SUMMARIES'!F145</f>
        <v>0</v>
      </c>
    </row>
    <row r="202" spans="1:131" s="56" customFormat="1" x14ac:dyDescent="0.25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1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5">
        <v>0</v>
      </c>
      <c r="BI202" s="442">
        <v>0</v>
      </c>
      <c r="BJ202" s="442">
        <v>0</v>
      </c>
      <c r="BK202" s="442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>
        <v>0</v>
      </c>
      <c r="BQ202" s="194">
        <v>0</v>
      </c>
      <c r="BR202" s="194">
        <v>0</v>
      </c>
      <c r="BS202" s="194">
        <v>0</v>
      </c>
      <c r="BT202" s="194"/>
      <c r="BU202" s="108">
        <f t="shared" si="842"/>
        <v>0</v>
      </c>
      <c r="BV202" s="106">
        <f t="shared" si="842"/>
        <v>0</v>
      </c>
      <c r="BW202" s="106">
        <f t="shared" si="842"/>
        <v>0</v>
      </c>
      <c r="BX202" s="106">
        <f t="shared" si="842"/>
        <v>0</v>
      </c>
      <c r="BY202" s="106">
        <f t="shared" si="842"/>
        <v>0</v>
      </c>
      <c r="BZ202" s="106">
        <f t="shared" si="842"/>
        <v>0</v>
      </c>
      <c r="CA202" s="106">
        <f t="shared" si="842"/>
        <v>0</v>
      </c>
      <c r="CB202" s="106">
        <f t="shared" si="842"/>
        <v>-1</v>
      </c>
      <c r="CC202" s="106">
        <f t="shared" si="842"/>
        <v>-1</v>
      </c>
      <c r="CD202" s="106">
        <f t="shared" si="842"/>
        <v>0</v>
      </c>
      <c r="CE202" s="106">
        <f t="shared" si="843"/>
        <v>0</v>
      </c>
      <c r="CF202" s="106">
        <f t="shared" si="843"/>
        <v>0</v>
      </c>
      <c r="CG202" s="106">
        <f t="shared" si="843"/>
        <v>0</v>
      </c>
      <c r="CH202" s="106">
        <f t="shared" si="843"/>
        <v>0</v>
      </c>
      <c r="CI202" s="106">
        <f t="shared" si="843"/>
        <v>0</v>
      </c>
      <c r="CJ202" s="106">
        <f t="shared" si="843"/>
        <v>0</v>
      </c>
      <c r="CK202" s="106">
        <f t="shared" si="843"/>
        <v>0</v>
      </c>
      <c r="CL202" s="106">
        <f t="shared" si="843"/>
        <v>0</v>
      </c>
      <c r="CM202" s="194">
        <f t="shared" si="843"/>
        <v>0</v>
      </c>
      <c r="CN202" s="194">
        <f t="shared" si="843"/>
        <v>0</v>
      </c>
      <c r="CO202" s="194">
        <f t="shared" si="844"/>
        <v>0</v>
      </c>
      <c r="CP202" s="194">
        <f t="shared" si="844"/>
        <v>0</v>
      </c>
      <c r="CQ202" s="56">
        <f t="shared" si="844"/>
        <v>0</v>
      </c>
      <c r="CR202" s="56">
        <f t="shared" si="844"/>
        <v>0</v>
      </c>
      <c r="CS202" s="56">
        <f t="shared" si="844"/>
        <v>0</v>
      </c>
      <c r="CT202" s="56">
        <f t="shared" si="844"/>
        <v>0</v>
      </c>
      <c r="CU202" s="56">
        <f t="shared" si="844"/>
        <v>0</v>
      </c>
      <c r="CV202" s="56">
        <f t="shared" si="844"/>
        <v>0</v>
      </c>
      <c r="CW202" s="56">
        <f t="shared" si="844"/>
        <v>0</v>
      </c>
      <c r="CX202" s="56">
        <f t="shared" si="844"/>
        <v>0</v>
      </c>
      <c r="CY202" s="56">
        <f t="shared" si="845"/>
        <v>0</v>
      </c>
      <c r="CZ202" s="56">
        <f t="shared" si="845"/>
        <v>0</v>
      </c>
      <c r="DA202" s="56">
        <f t="shared" si="845"/>
        <v>0</v>
      </c>
      <c r="DB202" s="56">
        <f t="shared" si="845"/>
        <v>0</v>
      </c>
      <c r="DC202" s="56">
        <f t="shared" si="845"/>
        <v>0</v>
      </c>
      <c r="DD202" s="56">
        <f t="shared" si="845"/>
        <v>1</v>
      </c>
      <c r="DE202" s="56">
        <f t="shared" si="845"/>
        <v>1</v>
      </c>
      <c r="DF202" s="56">
        <f t="shared" si="845"/>
        <v>0</v>
      </c>
      <c r="DG202" s="56">
        <f t="shared" si="845"/>
        <v>0</v>
      </c>
      <c r="DH202" s="56">
        <f t="shared" si="845"/>
        <v>0</v>
      </c>
      <c r="DI202" s="56">
        <f t="shared" si="846"/>
        <v>0</v>
      </c>
      <c r="DJ202" s="56">
        <f t="shared" si="846"/>
        <v>0</v>
      </c>
      <c r="DK202" s="56">
        <f t="shared" si="846"/>
        <v>0</v>
      </c>
      <c r="DL202" s="56">
        <f t="shared" si="846"/>
        <v>0</v>
      </c>
      <c r="DM202" s="56">
        <f t="shared" si="846"/>
        <v>0</v>
      </c>
      <c r="DN202" s="56">
        <f t="shared" si="846"/>
        <v>0</v>
      </c>
      <c r="DO202" s="56">
        <f t="shared" si="846"/>
        <v>0</v>
      </c>
      <c r="DP202" s="56">
        <f t="shared" si="846"/>
        <v>-1</v>
      </c>
      <c r="DQ202" s="56">
        <f t="shared" si="846"/>
        <v>-1</v>
      </c>
      <c r="DR202" s="56">
        <f t="shared" si="846"/>
        <v>0</v>
      </c>
      <c r="DS202" s="56">
        <f t="shared" si="846"/>
        <v>0</v>
      </c>
      <c r="DT202" s="56">
        <f t="shared" si="846"/>
        <v>0</v>
      </c>
      <c r="DU202" s="56">
        <f t="shared" si="846"/>
        <v>0</v>
      </c>
      <c r="DV202" s="56">
        <f t="shared" si="846"/>
        <v>0</v>
      </c>
      <c r="DW202" s="56">
        <f t="shared" si="846"/>
        <v>0</v>
      </c>
      <c r="DX202" s="56">
        <f t="shared" si="846"/>
        <v>0</v>
      </c>
      <c r="DY202" s="56">
        <f t="shared" si="846"/>
        <v>0</v>
      </c>
      <c r="DZ202" s="325"/>
      <c r="EA202" s="30">
        <f>'MONTHLY SUMMARIES'!F146</f>
        <v>0</v>
      </c>
    </row>
    <row r="203" spans="1:131" s="56" customFormat="1" x14ac:dyDescent="0.25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1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5">
        <v>0</v>
      </c>
      <c r="BI203" s="442">
        <v>0</v>
      </c>
      <c r="BJ203" s="442">
        <v>0</v>
      </c>
      <c r="BK203" s="442">
        <v>0</v>
      </c>
      <c r="BL203" s="194">
        <v>1</v>
      </c>
      <c r="BM203" s="194">
        <v>1</v>
      </c>
      <c r="BN203" s="194">
        <v>1</v>
      </c>
      <c r="BO203" s="194">
        <v>0</v>
      </c>
      <c r="BP203" s="194">
        <v>0</v>
      </c>
      <c r="BQ203" s="194">
        <v>0</v>
      </c>
      <c r="BR203" s="194">
        <v>0</v>
      </c>
      <c r="BS203" s="194">
        <v>0</v>
      </c>
      <c r="BT203" s="194"/>
      <c r="BU203" s="108">
        <f t="shared" si="842"/>
        <v>0</v>
      </c>
      <c r="BV203" s="106">
        <f t="shared" si="842"/>
        <v>0</v>
      </c>
      <c r="BW203" s="106">
        <f t="shared" si="842"/>
        <v>0</v>
      </c>
      <c r="BX203" s="106">
        <f t="shared" si="842"/>
        <v>0</v>
      </c>
      <c r="BY203" s="106">
        <f t="shared" si="842"/>
        <v>0</v>
      </c>
      <c r="BZ203" s="106">
        <f t="shared" si="842"/>
        <v>0</v>
      </c>
      <c r="CA203" s="106">
        <f t="shared" si="842"/>
        <v>0</v>
      </c>
      <c r="CB203" s="106">
        <f t="shared" si="842"/>
        <v>0</v>
      </c>
      <c r="CC203" s="106">
        <f t="shared" si="842"/>
        <v>0</v>
      </c>
      <c r="CD203" s="106">
        <f t="shared" si="842"/>
        <v>0</v>
      </c>
      <c r="CE203" s="106">
        <f t="shared" si="843"/>
        <v>0</v>
      </c>
      <c r="CF203" s="106">
        <f t="shared" si="843"/>
        <v>0</v>
      </c>
      <c r="CG203" s="106">
        <f t="shared" si="843"/>
        <v>0</v>
      </c>
      <c r="CH203" s="106">
        <f t="shared" si="843"/>
        <v>0</v>
      </c>
      <c r="CI203" s="106">
        <f t="shared" si="843"/>
        <v>0</v>
      </c>
      <c r="CJ203" s="106">
        <f t="shared" si="843"/>
        <v>0</v>
      </c>
      <c r="CK203" s="106">
        <f t="shared" si="843"/>
        <v>0</v>
      </c>
      <c r="CL203" s="106">
        <f t="shared" si="843"/>
        <v>0</v>
      </c>
      <c r="CM203" s="194">
        <f t="shared" si="843"/>
        <v>0</v>
      </c>
      <c r="CN203" s="194">
        <f t="shared" si="843"/>
        <v>0</v>
      </c>
      <c r="CO203" s="194">
        <f t="shared" si="844"/>
        <v>0</v>
      </c>
      <c r="CP203" s="194">
        <f t="shared" si="844"/>
        <v>0</v>
      </c>
      <c r="CQ203" s="56">
        <f t="shared" si="844"/>
        <v>1</v>
      </c>
      <c r="CR203" s="56">
        <f t="shared" si="844"/>
        <v>1</v>
      </c>
      <c r="CS203" s="56">
        <f t="shared" si="844"/>
        <v>1</v>
      </c>
      <c r="CT203" s="56">
        <f t="shared" si="844"/>
        <v>1</v>
      </c>
      <c r="CU203" s="56">
        <f t="shared" si="844"/>
        <v>0</v>
      </c>
      <c r="CV203" s="56">
        <f t="shared" si="844"/>
        <v>0</v>
      </c>
      <c r="CW203" s="56">
        <f t="shared" si="844"/>
        <v>1</v>
      </c>
      <c r="CX203" s="56">
        <f t="shared" si="844"/>
        <v>0</v>
      </c>
      <c r="CY203" s="56">
        <f t="shared" si="845"/>
        <v>0</v>
      </c>
      <c r="CZ203" s="56">
        <f t="shared" si="845"/>
        <v>0</v>
      </c>
      <c r="DA203" s="56">
        <f t="shared" si="845"/>
        <v>0</v>
      </c>
      <c r="DB203" s="56">
        <f t="shared" si="845"/>
        <v>0</v>
      </c>
      <c r="DC203" s="56">
        <f t="shared" si="845"/>
        <v>-1</v>
      </c>
      <c r="DD203" s="56">
        <f t="shared" si="845"/>
        <v>-1</v>
      </c>
      <c r="DE203" s="56">
        <f t="shared" si="845"/>
        <v>0</v>
      </c>
      <c r="DF203" s="56">
        <f t="shared" si="845"/>
        <v>-1</v>
      </c>
      <c r="DG203" s="56">
        <f t="shared" si="845"/>
        <v>0</v>
      </c>
      <c r="DH203" s="56">
        <f t="shared" si="845"/>
        <v>0</v>
      </c>
      <c r="DI203" s="56">
        <f t="shared" si="846"/>
        <v>-1</v>
      </c>
      <c r="DJ203" s="56">
        <f t="shared" si="846"/>
        <v>0</v>
      </c>
      <c r="DK203" s="56">
        <f t="shared" si="846"/>
        <v>0</v>
      </c>
      <c r="DL203" s="56">
        <f t="shared" si="846"/>
        <v>0</v>
      </c>
      <c r="DM203" s="56">
        <f t="shared" si="846"/>
        <v>0</v>
      </c>
      <c r="DN203" s="56">
        <f t="shared" si="846"/>
        <v>0</v>
      </c>
      <c r="DO203" s="56">
        <f t="shared" si="846"/>
        <v>0</v>
      </c>
      <c r="DP203" s="56">
        <f t="shared" si="846"/>
        <v>0</v>
      </c>
      <c r="DQ203" s="56">
        <f t="shared" si="846"/>
        <v>-1</v>
      </c>
      <c r="DR203" s="56">
        <f t="shared" si="846"/>
        <v>1</v>
      </c>
      <c r="DS203" s="56">
        <f t="shared" si="846"/>
        <v>1</v>
      </c>
      <c r="DT203" s="56">
        <f t="shared" si="846"/>
        <v>1</v>
      </c>
      <c r="DU203" s="56">
        <f t="shared" si="846"/>
        <v>0</v>
      </c>
      <c r="DV203" s="56">
        <f t="shared" si="846"/>
        <v>0</v>
      </c>
      <c r="DW203" s="56">
        <f t="shared" si="846"/>
        <v>0</v>
      </c>
      <c r="DX203" s="56">
        <f t="shared" si="846"/>
        <v>0</v>
      </c>
      <c r="DY203" s="56">
        <f t="shared" si="846"/>
        <v>0</v>
      </c>
      <c r="DZ203" s="325"/>
      <c r="EA203" s="30">
        <f>'MONTHLY SUMMARIES'!F147</f>
        <v>0</v>
      </c>
    </row>
    <row r="204" spans="1:131" s="70" customFormat="1" ht="15.75" thickBot="1" x14ac:dyDescent="0.3">
      <c r="A204" s="144"/>
      <c r="B204" s="109" t="s">
        <v>148</v>
      </c>
      <c r="C204" s="110">
        <f>SUM(C195:C203)</f>
        <v>47</v>
      </c>
      <c r="D204" s="111">
        <f t="shared" ref="D204:Q204" si="847">SUM(D195:D203)</f>
        <v>43</v>
      </c>
      <c r="E204" s="111">
        <f t="shared" si="847"/>
        <v>57</v>
      </c>
      <c r="F204" s="111">
        <f t="shared" si="847"/>
        <v>58</v>
      </c>
      <c r="G204" s="111">
        <f t="shared" si="847"/>
        <v>52</v>
      </c>
      <c r="H204" s="112">
        <f t="shared" si="847"/>
        <v>60</v>
      </c>
      <c r="I204" s="111">
        <f t="shared" si="847"/>
        <v>47</v>
      </c>
      <c r="J204" s="112">
        <f t="shared" si="847"/>
        <v>46</v>
      </c>
      <c r="K204" s="111">
        <f t="shared" si="847"/>
        <v>36</v>
      </c>
      <c r="L204" s="113">
        <f t="shared" si="847"/>
        <v>36</v>
      </c>
      <c r="M204" s="112">
        <f t="shared" si="847"/>
        <v>35</v>
      </c>
      <c r="N204" s="112">
        <f t="shared" si="847"/>
        <v>37</v>
      </c>
      <c r="O204" s="112">
        <f t="shared" si="847"/>
        <v>35</v>
      </c>
      <c r="P204" s="112">
        <f t="shared" si="847"/>
        <v>24</v>
      </c>
      <c r="Q204" s="112">
        <f t="shared" si="847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3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7">
        <v>45</v>
      </c>
      <c r="BI204" s="444">
        <v>43</v>
      </c>
      <c r="BJ204" s="444">
        <v>44</v>
      </c>
      <c r="BK204" s="444">
        <v>55</v>
      </c>
      <c r="BL204" s="196">
        <v>46</v>
      </c>
      <c r="BM204" s="196">
        <v>57</v>
      </c>
      <c r="BN204" s="196">
        <v>60</v>
      </c>
      <c r="BO204" s="196">
        <v>55</v>
      </c>
      <c r="BP204" s="196">
        <v>65</v>
      </c>
      <c r="BQ204" s="196">
        <v>66</v>
      </c>
      <c r="BR204" s="196">
        <v>57</v>
      </c>
      <c r="BS204" s="196">
        <v>54</v>
      </c>
      <c r="BT204" s="196"/>
      <c r="BU204" s="110">
        <f t="shared" ref="BU204" si="848">SUM(BU195:BU203)</f>
        <v>-12</v>
      </c>
      <c r="BV204" s="112">
        <f t="shared" ref="BV204:BX204" si="849">SUM(BV195:BV203)</f>
        <v>-19</v>
      </c>
      <c r="BW204" s="112">
        <f t="shared" si="849"/>
        <v>-39</v>
      </c>
      <c r="BX204" s="112">
        <f t="shared" si="849"/>
        <v>-36</v>
      </c>
      <c r="BY204" s="112">
        <f t="shared" ref="BY204:BZ204" si="850">SUM(BY195:BY203)</f>
        <v>-33</v>
      </c>
      <c r="BZ204" s="112">
        <f t="shared" si="850"/>
        <v>-38</v>
      </c>
      <c r="CA204" s="112">
        <f t="shared" ref="CA204:CB204" si="851">SUM(CA195:CA203)</f>
        <v>-22</v>
      </c>
      <c r="CB204" s="112">
        <f t="shared" si="851"/>
        <v>-6</v>
      </c>
      <c r="CC204" s="112">
        <f t="shared" ref="CC204:CD204" si="852">SUM(CC195:CC203)</f>
        <v>7</v>
      </c>
      <c r="CD204" s="112">
        <f t="shared" si="852"/>
        <v>3</v>
      </c>
      <c r="CE204" s="112">
        <f t="shared" ref="CE204:CF204" si="853">SUM(CE195:CE203)</f>
        <v>-3</v>
      </c>
      <c r="CF204" s="112">
        <f t="shared" si="853"/>
        <v>-2</v>
      </c>
      <c r="CG204" s="112">
        <f t="shared" ref="CG204:CH204" si="854">SUM(CG195:CG203)</f>
        <v>7</v>
      </c>
      <c r="CH204" s="112">
        <f t="shared" si="854"/>
        <v>36</v>
      </c>
      <c r="CI204" s="112">
        <f t="shared" ref="CI204:CJ204" si="855">SUM(CI195:CI203)</f>
        <v>56</v>
      </c>
      <c r="CJ204" s="112">
        <f t="shared" si="855"/>
        <v>53</v>
      </c>
      <c r="CK204" s="112">
        <f t="shared" ref="CK204:CL204" si="856">SUM(CK195:CK203)</f>
        <v>83</v>
      </c>
      <c r="CL204" s="112">
        <f t="shared" si="856"/>
        <v>81</v>
      </c>
      <c r="CM204" s="196">
        <f t="shared" ref="CM204:CN204" si="857">SUM(CM195:CM203)</f>
        <v>77</v>
      </c>
      <c r="CN204" s="196">
        <f t="shared" si="857"/>
        <v>56</v>
      </c>
      <c r="CO204" s="196">
        <f t="shared" ref="CO204:CQ204" si="858">SUM(CO195:CO203)</f>
        <v>61</v>
      </c>
      <c r="CP204" s="196">
        <f t="shared" si="858"/>
        <v>56</v>
      </c>
      <c r="CQ204" s="113">
        <f t="shared" si="858"/>
        <v>61</v>
      </c>
      <c r="CR204" s="113">
        <f t="shared" ref="CR204:CS204" si="859">SUM(CR195:CR203)</f>
        <v>55</v>
      </c>
      <c r="CS204" s="113">
        <f t="shared" si="859"/>
        <v>47</v>
      </c>
      <c r="CT204" s="113">
        <f t="shared" ref="CT204:CU204" si="860">SUM(CT195:CT203)</f>
        <v>34</v>
      </c>
      <c r="CU204" s="113">
        <f t="shared" si="860"/>
        <v>8</v>
      </c>
      <c r="CV204" s="113">
        <f t="shared" ref="CV204" si="861">SUM(CV195:CV203)</f>
        <v>12</v>
      </c>
      <c r="CW204" s="113">
        <f t="shared" ref="CW204" si="862">SUM(CW195:CW203)</f>
        <v>-8</v>
      </c>
      <c r="CX204" s="113">
        <f t="shared" ref="CX204" si="863">SUM(CX195:CX203)</f>
        <v>-20</v>
      </c>
      <c r="CY204" s="113">
        <f t="shared" ref="CY204" si="864">SUM(CY195:CY203)</f>
        <v>-34</v>
      </c>
      <c r="CZ204" s="113">
        <f t="shared" ref="CZ204" si="865">SUM(CZ195:CZ203)</f>
        <v>-35</v>
      </c>
      <c r="DA204" s="113">
        <f t="shared" ref="DA204" si="866">SUM(DA195:DA203)</f>
        <v>-51</v>
      </c>
      <c r="DB204" s="196">
        <f t="shared" ref="DB204" si="867">SUM(DB195:DB203)</f>
        <v>-43</v>
      </c>
      <c r="DC204" s="196">
        <f t="shared" ref="DC204" si="868">SUM(DC195:DC203)</f>
        <v>-35</v>
      </c>
      <c r="DD204" s="196">
        <f t="shared" ref="DD204" si="869">SUM(DD195:DD203)</f>
        <v>-43</v>
      </c>
      <c r="DE204" s="196">
        <f t="shared" ref="DE204" si="870">SUM(DE195:DE203)</f>
        <v>-33</v>
      </c>
      <c r="DF204" s="196">
        <f t="shared" ref="DF204" si="871">SUM(DF195:DF203)</f>
        <v>-22</v>
      </c>
      <c r="DG204" s="196">
        <f t="shared" ref="DG204" si="872">SUM(DG195:DG203)</f>
        <v>-21</v>
      </c>
      <c r="DH204" s="196">
        <f t="shared" ref="DH204" si="873">SUM(DH195:DH203)</f>
        <v>-16</v>
      </c>
      <c r="DI204" s="196">
        <f t="shared" ref="DI204" si="874">SUM(DI195:DI203)</f>
        <v>-26</v>
      </c>
      <c r="DJ204" s="196">
        <f t="shared" ref="DJ204" si="875">SUM(DJ195:DJ203)</f>
        <v>-23</v>
      </c>
      <c r="DK204" s="196">
        <f t="shared" ref="DK204:DL204" si="876">SUM(DK195:DK203)</f>
        <v>-7</v>
      </c>
      <c r="DL204" s="196">
        <f t="shared" si="876"/>
        <v>0</v>
      </c>
      <c r="DM204" s="196">
        <f t="shared" ref="DM204:DN204" si="877">SUM(DM195:DM203)</f>
        <v>-8</v>
      </c>
      <c r="DN204" s="196">
        <f t="shared" si="877"/>
        <v>-7</v>
      </c>
      <c r="DO204" s="196">
        <f t="shared" ref="DO204:DP204" si="878">SUM(DO195:DO203)</f>
        <v>-15</v>
      </c>
      <c r="DP204" s="196">
        <f t="shared" si="878"/>
        <v>-3</v>
      </c>
      <c r="DQ204" s="196">
        <f t="shared" ref="DQ204" si="879">SUM(DQ195:DQ203)</f>
        <v>-1</v>
      </c>
      <c r="DR204" s="196">
        <f t="shared" ref="DR204:DS204" si="880">SUM(DR195:DR203)</f>
        <v>-26</v>
      </c>
      <c r="DS204" s="196">
        <f t="shared" si="880"/>
        <v>-4</v>
      </c>
      <c r="DT204" s="196">
        <f t="shared" ref="DT204" si="881">SUM(DT195:DT203)</f>
        <v>-11</v>
      </c>
      <c r="DU204" s="196">
        <f t="shared" ref="DU204:DV204" si="882">SUM(DU195:DU203)</f>
        <v>-13</v>
      </c>
      <c r="DV204" s="196">
        <f t="shared" si="882"/>
        <v>5</v>
      </c>
      <c r="DW204" s="196">
        <f t="shared" ref="DW204" si="883">SUM(DW195:DW203)</f>
        <v>5</v>
      </c>
      <c r="DX204" s="196">
        <f t="shared" ref="DX204:DY204" si="884">SUM(DX195:DX203)</f>
        <v>-4</v>
      </c>
      <c r="DY204" s="196">
        <f t="shared" si="884"/>
        <v>9</v>
      </c>
      <c r="DZ204" s="326"/>
      <c r="EA204" s="112">
        <f>EA195+EA198+EA201+EA202+EA203</f>
        <v>54</v>
      </c>
    </row>
    <row r="205" spans="1:131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2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325"/>
      <c r="EA205" s="75"/>
    </row>
    <row r="206" spans="1:131" s="56" customFormat="1" x14ac:dyDescent="0.25">
      <c r="A206" s="143"/>
      <c r="B206" s="57" t="s">
        <v>141</v>
      </c>
      <c r="C206" s="209">
        <v>986995.33</v>
      </c>
      <c r="D206" s="210">
        <v>884001.54</v>
      </c>
      <c r="E206" s="210">
        <v>767386.6</v>
      </c>
      <c r="F206" s="211">
        <v>899481.26</v>
      </c>
      <c r="G206" s="210">
        <v>1220998.7</v>
      </c>
      <c r="H206" s="211">
        <v>1641277.93</v>
      </c>
      <c r="I206" s="210">
        <v>1566661.56</v>
      </c>
      <c r="J206" s="211">
        <v>995440.67</v>
      </c>
      <c r="K206" s="210">
        <v>783290.32</v>
      </c>
      <c r="L206" s="212">
        <v>1536464.62</v>
      </c>
      <c r="M206" s="211">
        <v>1301357.57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6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398">
        <v>1491221</v>
      </c>
      <c r="BI206" s="422">
        <v>1807034</v>
      </c>
      <c r="BJ206" s="422">
        <v>1844150</v>
      </c>
      <c r="BK206" s="422">
        <v>1419877</v>
      </c>
      <c r="BL206" s="192">
        <v>1492136</v>
      </c>
      <c r="BM206" s="192">
        <v>1450976</v>
      </c>
      <c r="BN206" s="192">
        <v>1670412</v>
      </c>
      <c r="BO206" s="192">
        <v>2591422</v>
      </c>
      <c r="BP206" s="192">
        <v>3349722</v>
      </c>
      <c r="BQ206" s="192">
        <v>2174961</v>
      </c>
      <c r="BR206" s="192">
        <v>1757197</v>
      </c>
      <c r="BS206" s="192">
        <v>1148399</v>
      </c>
      <c r="BT206" s="192"/>
      <c r="BU206" s="461">
        <f t="shared" ref="BU206:DY206" si="885">O206-C206</f>
        <v>151055.64000000001</v>
      </c>
      <c r="BV206" s="221">
        <f t="shared" si="885"/>
        <v>354473.22</v>
      </c>
      <c r="BW206" s="221">
        <f t="shared" si="885"/>
        <v>228469.40000000002</v>
      </c>
      <c r="BX206" s="221">
        <f t="shared" si="885"/>
        <v>410560.74</v>
      </c>
      <c r="BY206" s="221">
        <f t="shared" si="885"/>
        <v>327658.30000000005</v>
      </c>
      <c r="BZ206" s="221">
        <f t="shared" si="885"/>
        <v>659822.07000000007</v>
      </c>
      <c r="CA206" s="221">
        <f t="shared" si="885"/>
        <v>275470.43999999994</v>
      </c>
      <c r="CB206" s="221">
        <f t="shared" si="885"/>
        <v>550130.32999999996</v>
      </c>
      <c r="CC206" s="221">
        <f t="shared" si="885"/>
        <v>226352.68000000005</v>
      </c>
      <c r="CD206" s="221">
        <f t="shared" si="885"/>
        <v>59650.379999999888</v>
      </c>
      <c r="CE206" s="221">
        <f t="shared" si="885"/>
        <v>155612.42999999993</v>
      </c>
      <c r="CF206" s="221">
        <f t="shared" si="885"/>
        <v>370524.35000000009</v>
      </c>
      <c r="CG206" s="221">
        <f t="shared" si="885"/>
        <v>254979.03000000003</v>
      </c>
      <c r="CH206" s="221">
        <f t="shared" si="885"/>
        <v>-103175.76000000001</v>
      </c>
      <c r="CI206" s="221">
        <f t="shared" si="885"/>
        <v>38690</v>
      </c>
      <c r="CJ206" s="221">
        <f t="shared" si="885"/>
        <v>44566</v>
      </c>
      <c r="CK206" s="221">
        <f t="shared" si="885"/>
        <v>272993</v>
      </c>
      <c r="CL206" s="221">
        <f t="shared" si="885"/>
        <v>14560</v>
      </c>
      <c r="CM206" s="269">
        <f t="shared" si="885"/>
        <v>433097</v>
      </c>
      <c r="CN206" s="269">
        <f t="shared" si="885"/>
        <v>-283929</v>
      </c>
      <c r="CO206" s="269">
        <f t="shared" si="885"/>
        <v>233757</v>
      </c>
      <c r="CP206" s="269">
        <f t="shared" si="885"/>
        <v>-151369</v>
      </c>
      <c r="CQ206" s="294">
        <f t="shared" si="885"/>
        <v>-32977</v>
      </c>
      <c r="CR206" s="294">
        <f t="shared" si="885"/>
        <v>150716</v>
      </c>
      <c r="CS206" s="294">
        <f t="shared" si="885"/>
        <v>-11290</v>
      </c>
      <c r="CT206" s="294">
        <f t="shared" si="885"/>
        <v>47316</v>
      </c>
      <c r="CU206" s="294">
        <f t="shared" si="885"/>
        <v>29808</v>
      </c>
      <c r="CV206" s="294">
        <f t="shared" si="885"/>
        <v>154287</v>
      </c>
      <c r="CW206" s="294">
        <f t="shared" si="885"/>
        <v>-161178</v>
      </c>
      <c r="CX206" s="294">
        <f t="shared" si="885"/>
        <v>258145</v>
      </c>
      <c r="CY206" s="294">
        <f t="shared" si="885"/>
        <v>193067</v>
      </c>
      <c r="CZ206" s="294">
        <f t="shared" si="885"/>
        <v>202534</v>
      </c>
      <c r="DA206" s="294">
        <f t="shared" si="885"/>
        <v>155107</v>
      </c>
      <c r="DB206" s="294">
        <f t="shared" si="885"/>
        <v>399660</v>
      </c>
      <c r="DC206" s="294">
        <f t="shared" si="885"/>
        <v>660996</v>
      </c>
      <c r="DD206" s="294">
        <f t="shared" si="885"/>
        <v>364574</v>
      </c>
      <c r="DE206" s="294">
        <f t="shared" si="885"/>
        <v>121783</v>
      </c>
      <c r="DF206" s="294">
        <f t="shared" si="885"/>
        <v>369667</v>
      </c>
      <c r="DG206" s="294">
        <f t="shared" si="885"/>
        <v>219539</v>
      </c>
      <c r="DH206" s="294">
        <f t="shared" si="885"/>
        <v>16856</v>
      </c>
      <c r="DI206" s="294">
        <f t="shared" si="885"/>
        <v>653757</v>
      </c>
      <c r="DJ206" s="294">
        <f t="shared" si="885"/>
        <v>-380018</v>
      </c>
      <c r="DK206" s="294">
        <f t="shared" si="885"/>
        <v>-952934</v>
      </c>
      <c r="DL206" s="294">
        <f t="shared" si="885"/>
        <v>51186</v>
      </c>
      <c r="DM206" s="294">
        <f t="shared" si="885"/>
        <v>-78453</v>
      </c>
      <c r="DN206" s="294">
        <f t="shared" si="885"/>
        <v>-353185</v>
      </c>
      <c r="DO206" s="294">
        <f t="shared" si="885"/>
        <v>-277955</v>
      </c>
      <c r="DP206" s="294">
        <f t="shared" si="885"/>
        <v>-141298</v>
      </c>
      <c r="DQ206" s="294">
        <f t="shared" si="885"/>
        <v>-83646</v>
      </c>
      <c r="DR206" s="294">
        <f t="shared" si="885"/>
        <v>-60146</v>
      </c>
      <c r="DS206" s="294">
        <f t="shared" si="885"/>
        <v>167083</v>
      </c>
      <c r="DT206" s="294">
        <f t="shared" si="885"/>
        <v>144661</v>
      </c>
      <c r="DU206" s="294">
        <f t="shared" si="885"/>
        <v>277193</v>
      </c>
      <c r="DV206" s="294">
        <f t="shared" si="885"/>
        <v>1155935</v>
      </c>
      <c r="DW206" s="294">
        <f t="shared" si="885"/>
        <v>659599</v>
      </c>
      <c r="DX206" s="294">
        <f t="shared" si="885"/>
        <v>241835</v>
      </c>
      <c r="DY206" s="294">
        <f t="shared" si="885"/>
        <v>-171655</v>
      </c>
      <c r="DZ206" s="325"/>
      <c r="EA206" s="30">
        <f>'MONTHLY SUMMARIES'!F150</f>
        <v>1148399</v>
      </c>
    </row>
    <row r="207" spans="1:131" s="56" customFormat="1" x14ac:dyDescent="0.2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6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398">
        <v>226738</v>
      </c>
      <c r="BI207" s="422">
        <v>285739</v>
      </c>
      <c r="BJ207" s="422">
        <v>329078</v>
      </c>
      <c r="BK207" s="422">
        <v>233833</v>
      </c>
      <c r="BL207" s="192">
        <v>226705</v>
      </c>
      <c r="BM207" s="192">
        <v>226705</v>
      </c>
      <c r="BN207" s="192">
        <v>222489</v>
      </c>
      <c r="BO207" s="192">
        <v>410053</v>
      </c>
      <c r="BP207" s="192">
        <v>524303</v>
      </c>
      <c r="BQ207" s="192">
        <v>343867</v>
      </c>
      <c r="BR207" s="192">
        <v>304738</v>
      </c>
      <c r="BS207" s="192">
        <v>180424</v>
      </c>
      <c r="BT207" s="192"/>
      <c r="BU207" s="461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325"/>
      <c r="EA207" s="61">
        <f>GETPIVOTDATA("VALUE",'CSS ESCO pvt'!$I$3,"DATE_FILE",$EA$8,"COMPANY",$EA$6,"TRIM_CAT","Residential-GRID","TRIM_LINE",$A205)</f>
        <v>180424</v>
      </c>
    </row>
    <row r="208" spans="1:131" s="56" customFormat="1" x14ac:dyDescent="0.2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888390.1</v>
      </c>
      <c r="X208" s="244">
        <v>1394377.64</v>
      </c>
      <c r="Y208" s="214">
        <v>1275537.1200000001</v>
      </c>
      <c r="Z208" s="208">
        <v>1282020.1200000001</v>
      </c>
      <c r="AA208" s="237">
        <v>1200561.81</v>
      </c>
      <c r="AB208" s="237">
        <v>997297.72</v>
      </c>
      <c r="AC208" s="237">
        <v>914753.7</v>
      </c>
      <c r="AD208" s="237">
        <v>1195259.1599999999</v>
      </c>
      <c r="AE208" s="237">
        <v>1606302.16</v>
      </c>
      <c r="AF208" s="237">
        <v>2011391.17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6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398">
        <v>1264483</v>
      </c>
      <c r="BI208" s="422">
        <v>1521295</v>
      </c>
      <c r="BJ208" s="422">
        <v>1515072</v>
      </c>
      <c r="BK208" s="422">
        <v>1186044</v>
      </c>
      <c r="BL208" s="192">
        <v>1265431</v>
      </c>
      <c r="BM208" s="192">
        <v>1224271</v>
      </c>
      <c r="BN208" s="192">
        <v>1447923</v>
      </c>
      <c r="BO208" s="192">
        <v>2181369</v>
      </c>
      <c r="BP208" s="192">
        <v>2825419</v>
      </c>
      <c r="BQ208" s="192">
        <v>1831094</v>
      </c>
      <c r="BR208" s="192">
        <v>1452459</v>
      </c>
      <c r="BS208" s="192">
        <v>967975</v>
      </c>
      <c r="BT208" s="192"/>
      <c r="BU208" s="461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325"/>
      <c r="EA208" s="75">
        <f>EA206-EA207</f>
        <v>967975</v>
      </c>
    </row>
    <row r="209" spans="1:134" s="56" customFormat="1" x14ac:dyDescent="0.25">
      <c r="A209" s="143"/>
      <c r="B209" s="57" t="s">
        <v>144</v>
      </c>
      <c r="C209" s="209">
        <v>12777.48</v>
      </c>
      <c r="D209" s="210">
        <v>14571.94</v>
      </c>
      <c r="E209" s="210">
        <v>11543.54</v>
      </c>
      <c r="F209" s="211">
        <v>9880.14</v>
      </c>
      <c r="G209" s="210">
        <v>12139.72</v>
      </c>
      <c r="H209" s="211">
        <v>12380.48</v>
      </c>
      <c r="I209" s="210">
        <v>10405.83</v>
      </c>
      <c r="J209" s="211">
        <v>9546.57</v>
      </c>
      <c r="K209" s="210">
        <v>10810.78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6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398">
        <v>20526</v>
      </c>
      <c r="BI209" s="422">
        <v>21823</v>
      </c>
      <c r="BJ209" s="422">
        <v>23922</v>
      </c>
      <c r="BK209" s="422">
        <v>18835</v>
      </c>
      <c r="BL209" s="192">
        <v>18397</v>
      </c>
      <c r="BM209" s="192">
        <v>13216</v>
      </c>
      <c r="BN209" s="192">
        <v>13421</v>
      </c>
      <c r="BO209" s="192">
        <v>17283</v>
      </c>
      <c r="BP209" s="192">
        <v>16585</v>
      </c>
      <c r="BQ209" s="192">
        <v>15319</v>
      </c>
      <c r="BR209" s="192">
        <v>14721</v>
      </c>
      <c r="BS209" s="192">
        <v>13186</v>
      </c>
      <c r="BT209" s="192"/>
      <c r="BU209" s="461">
        <f t="shared" ref="BU209:DY209" si="886">O209-C209</f>
        <v>2000.1000000000004</v>
      </c>
      <c r="BV209" s="221">
        <f t="shared" si="886"/>
        <v>890.78999999999905</v>
      </c>
      <c r="BW209" s="221">
        <f t="shared" si="886"/>
        <v>-55.540000000000873</v>
      </c>
      <c r="BX209" s="221">
        <f t="shared" si="886"/>
        <v>612.86000000000058</v>
      </c>
      <c r="BY209" s="221">
        <f t="shared" si="886"/>
        <v>-181.71999999999935</v>
      </c>
      <c r="BZ209" s="221">
        <f t="shared" si="886"/>
        <v>2388.5200000000004</v>
      </c>
      <c r="CA209" s="221">
        <f t="shared" si="886"/>
        <v>2384.17</v>
      </c>
      <c r="CB209" s="221">
        <f t="shared" si="886"/>
        <v>801.43000000000029</v>
      </c>
      <c r="CC209" s="221">
        <f t="shared" si="886"/>
        <v>-769.78000000000065</v>
      </c>
      <c r="CD209" s="221">
        <f t="shared" si="886"/>
        <v>-570.93000000000029</v>
      </c>
      <c r="CE209" s="221">
        <f t="shared" si="886"/>
        <v>2182.08</v>
      </c>
      <c r="CF209" s="221">
        <f t="shared" si="886"/>
        <v>8188.82</v>
      </c>
      <c r="CG209" s="221">
        <f t="shared" si="886"/>
        <v>8133.42</v>
      </c>
      <c r="CH209" s="221">
        <f t="shared" si="886"/>
        <v>2549.2700000000004</v>
      </c>
      <c r="CI209" s="221">
        <f t="shared" si="886"/>
        <v>3831</v>
      </c>
      <c r="CJ209" s="221">
        <f t="shared" si="886"/>
        <v>4170</v>
      </c>
      <c r="CK209" s="221">
        <f t="shared" si="886"/>
        <v>4105</v>
      </c>
      <c r="CL209" s="221">
        <f t="shared" si="886"/>
        <v>1717</v>
      </c>
      <c r="CM209" s="269">
        <f t="shared" si="886"/>
        <v>4105</v>
      </c>
      <c r="CN209" s="269">
        <f t="shared" si="886"/>
        <v>2105</v>
      </c>
      <c r="CO209" s="269">
        <f t="shared" si="886"/>
        <v>-99</v>
      </c>
      <c r="CP209" s="269">
        <f t="shared" si="886"/>
        <v>-729</v>
      </c>
      <c r="CQ209" s="294">
        <f t="shared" si="886"/>
        <v>-1302</v>
      </c>
      <c r="CR209" s="294">
        <f t="shared" si="886"/>
        <v>-3392</v>
      </c>
      <c r="CS209" s="294">
        <f t="shared" si="886"/>
        <v>-6706</v>
      </c>
      <c r="CT209" s="294">
        <f t="shared" si="886"/>
        <v>-3044</v>
      </c>
      <c r="CU209" s="294">
        <f t="shared" si="886"/>
        <v>-3300</v>
      </c>
      <c r="CV209" s="294">
        <f t="shared" si="886"/>
        <v>-2542</v>
      </c>
      <c r="CW209" s="294">
        <f t="shared" si="886"/>
        <v>-5436</v>
      </c>
      <c r="CX209" s="294">
        <f t="shared" si="886"/>
        <v>-3552</v>
      </c>
      <c r="CY209" s="294">
        <f t="shared" si="886"/>
        <v>-8163</v>
      </c>
      <c r="CZ209" s="294">
        <f t="shared" si="886"/>
        <v>-3646</v>
      </c>
      <c r="DA209" s="294">
        <f t="shared" si="886"/>
        <v>645</v>
      </c>
      <c r="DB209" s="294">
        <f t="shared" si="886"/>
        <v>2921</v>
      </c>
      <c r="DC209" s="294">
        <f t="shared" si="886"/>
        <v>6499</v>
      </c>
      <c r="DD209" s="294">
        <f t="shared" si="886"/>
        <v>4668</v>
      </c>
      <c r="DE209" s="294">
        <f t="shared" si="886"/>
        <v>4694</v>
      </c>
      <c r="DF209" s="294">
        <f t="shared" si="886"/>
        <v>4345</v>
      </c>
      <c r="DG209" s="294">
        <f t="shared" si="886"/>
        <v>2337</v>
      </c>
      <c r="DH209" s="294">
        <f t="shared" si="886"/>
        <v>69</v>
      </c>
      <c r="DI209" s="294">
        <f t="shared" si="886"/>
        <v>1928</v>
      </c>
      <c r="DJ209" s="294">
        <f t="shared" si="886"/>
        <v>2083</v>
      </c>
      <c r="DK209" s="294">
        <f t="shared" si="886"/>
        <v>4034</v>
      </c>
      <c r="DL209" s="294">
        <f t="shared" si="886"/>
        <v>3959</v>
      </c>
      <c r="DM209" s="294">
        <f t="shared" si="886"/>
        <v>2876</v>
      </c>
      <c r="DN209" s="294">
        <f t="shared" si="886"/>
        <v>1118</v>
      </c>
      <c r="DO209" s="294">
        <f t="shared" si="886"/>
        <v>-1693</v>
      </c>
      <c r="DP209" s="294">
        <f t="shared" si="886"/>
        <v>245</v>
      </c>
      <c r="DQ209" s="294">
        <f t="shared" si="886"/>
        <v>-2064</v>
      </c>
      <c r="DR209" s="294">
        <f t="shared" si="886"/>
        <v>-916</v>
      </c>
      <c r="DS209" s="294">
        <f t="shared" si="886"/>
        <v>-1140</v>
      </c>
      <c r="DT209" s="294">
        <f t="shared" si="886"/>
        <v>1231</v>
      </c>
      <c r="DU209" s="294">
        <f t="shared" si="886"/>
        <v>4728</v>
      </c>
      <c r="DV209" s="294">
        <f t="shared" si="886"/>
        <v>1568</v>
      </c>
      <c r="DW209" s="294">
        <f t="shared" si="886"/>
        <v>2553</v>
      </c>
      <c r="DX209" s="294">
        <f t="shared" si="886"/>
        <v>1955</v>
      </c>
      <c r="DY209" s="294">
        <f t="shared" si="886"/>
        <v>-277</v>
      </c>
      <c r="DZ209" s="325"/>
      <c r="EA209" s="30">
        <f>'MONTHLY SUMMARIES'!F151</f>
        <v>13186</v>
      </c>
    </row>
    <row r="210" spans="1:134" s="56" customFormat="1" x14ac:dyDescent="0.2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</v>
      </c>
      <c r="AA210" s="237">
        <v>4737.87</v>
      </c>
      <c r="AB210" s="237">
        <v>3086.42</v>
      </c>
      <c r="AC210" s="237">
        <v>2149.2600000000002</v>
      </c>
      <c r="AD210" s="237">
        <v>1831.17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6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398">
        <v>7065</v>
      </c>
      <c r="BI210" s="422">
        <v>6314</v>
      </c>
      <c r="BJ210" s="422">
        <v>6917</v>
      </c>
      <c r="BK210" s="422">
        <v>5083</v>
      </c>
      <c r="BL210" s="192">
        <v>5149</v>
      </c>
      <c r="BM210" s="192">
        <v>5149</v>
      </c>
      <c r="BN210" s="192">
        <v>2907</v>
      </c>
      <c r="BO210" s="192">
        <v>4137</v>
      </c>
      <c r="BP210" s="192">
        <v>3572</v>
      </c>
      <c r="BQ210" s="192">
        <v>3344</v>
      </c>
      <c r="BR210" s="192">
        <v>3549</v>
      </c>
      <c r="BS210" s="192">
        <v>3220</v>
      </c>
      <c r="BT210" s="192"/>
      <c r="BU210" s="46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325"/>
      <c r="EA210" s="61">
        <f>GETPIVOTDATA("VALUE",'CSS ESCO pvt'!$I$3,"DATE_FILE",$EA$8,"COMPANY",$EA$6,"TRIM_CAT","Low Income Residential-GRID","TRIM_LINE",$A205)</f>
        <v>3220</v>
      </c>
    </row>
    <row r="211" spans="1:134" s="56" customFormat="1" x14ac:dyDescent="0.2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13848.72</v>
      </c>
      <c r="Y211" s="214">
        <v>15876.18</v>
      </c>
      <c r="Z211" s="208">
        <v>17057.7</v>
      </c>
      <c r="AA211" s="237">
        <v>18173.13</v>
      </c>
      <c r="AB211" s="237">
        <v>14925.58</v>
      </c>
      <c r="AC211" s="237">
        <v>13169.74</v>
      </c>
      <c r="AD211" s="237">
        <v>12831.83</v>
      </c>
      <c r="AE211" s="237">
        <v>13988.53</v>
      </c>
      <c r="AF211" s="237">
        <v>13972.72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6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398">
        <v>13461</v>
      </c>
      <c r="BI211" s="422">
        <v>15509</v>
      </c>
      <c r="BJ211" s="422">
        <v>17005</v>
      </c>
      <c r="BK211" s="422">
        <v>13752</v>
      </c>
      <c r="BL211" s="192">
        <v>13248</v>
      </c>
      <c r="BM211" s="192">
        <v>8067</v>
      </c>
      <c r="BN211" s="192">
        <v>10514</v>
      </c>
      <c r="BO211" s="192">
        <v>13146</v>
      </c>
      <c r="BP211" s="192">
        <v>13013</v>
      </c>
      <c r="BQ211" s="192">
        <v>11975</v>
      </c>
      <c r="BR211" s="192">
        <v>11172</v>
      </c>
      <c r="BS211" s="192">
        <v>9966</v>
      </c>
      <c r="BT211" s="192"/>
      <c r="BU211" s="46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325"/>
      <c r="EA211" s="75">
        <f>EA209-EA210</f>
        <v>9966</v>
      </c>
    </row>
    <row r="212" spans="1:134" s="56" customFormat="1" x14ac:dyDescent="0.25">
      <c r="A212" s="143"/>
      <c r="B212" s="57" t="s">
        <v>145</v>
      </c>
      <c r="C212" s="209">
        <v>179685.96</v>
      </c>
      <c r="D212" s="210">
        <v>182896.64000000001</v>
      </c>
      <c r="E212" s="210">
        <v>191336.8</v>
      </c>
      <c r="F212" s="211">
        <v>156440.53</v>
      </c>
      <c r="G212" s="210">
        <v>226838.2</v>
      </c>
      <c r="H212" s="211">
        <v>250278.39999999999</v>
      </c>
      <c r="I212" s="210">
        <v>297454.53999999998</v>
      </c>
      <c r="J212" s="211">
        <v>208842.43</v>
      </c>
      <c r="K212" s="210">
        <v>74975.360000000001</v>
      </c>
      <c r="L212" s="212">
        <v>309040.27</v>
      </c>
      <c r="M212" s="211">
        <v>287718.40000000002</v>
      </c>
      <c r="N212" s="211">
        <v>168633.95</v>
      </c>
      <c r="O212" s="211">
        <v>235394.71</v>
      </c>
      <c r="P212" s="211">
        <v>227008.1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6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398">
        <v>245605</v>
      </c>
      <c r="BI212" s="422">
        <v>290255</v>
      </c>
      <c r="BJ212" s="422">
        <v>319727</v>
      </c>
      <c r="BK212" s="422">
        <v>156776</v>
      </c>
      <c r="BL212" s="192">
        <v>229279</v>
      </c>
      <c r="BM212" s="192">
        <v>380900</v>
      </c>
      <c r="BN212" s="192">
        <v>236677</v>
      </c>
      <c r="BO212" s="192">
        <v>350269</v>
      </c>
      <c r="BP212" s="192">
        <v>525684</v>
      </c>
      <c r="BQ212" s="192">
        <v>318979</v>
      </c>
      <c r="BR212" s="192">
        <v>303239</v>
      </c>
      <c r="BS212" s="192">
        <v>103163</v>
      </c>
      <c r="BT212" s="192"/>
      <c r="BU212" s="461">
        <f t="shared" ref="BU212:CD214" si="887">O212-C212</f>
        <v>55708.75</v>
      </c>
      <c r="BV212" s="221">
        <f t="shared" si="887"/>
        <v>44111.459999999992</v>
      </c>
      <c r="BW212" s="221">
        <f t="shared" si="887"/>
        <v>-20382.799999999988</v>
      </c>
      <c r="BX212" s="221">
        <f t="shared" si="887"/>
        <v>30905.47</v>
      </c>
      <c r="BY212" s="221">
        <f t="shared" si="887"/>
        <v>-113114.20000000001</v>
      </c>
      <c r="BZ212" s="221">
        <f t="shared" si="887"/>
        <v>35110.600000000006</v>
      </c>
      <c r="CA212" s="221">
        <f t="shared" si="887"/>
        <v>1659.460000000021</v>
      </c>
      <c r="CB212" s="221">
        <f t="shared" si="887"/>
        <v>93944.57</v>
      </c>
      <c r="CC212" s="221">
        <f t="shared" si="887"/>
        <v>45001.64</v>
      </c>
      <c r="CD212" s="221">
        <f t="shared" si="887"/>
        <v>-26672.270000000019</v>
      </c>
      <c r="CE212" s="221">
        <f t="shared" ref="CE212:CN214" si="888">Y212-M212</f>
        <v>-62074.400000000023</v>
      </c>
      <c r="CF212" s="221">
        <f t="shared" si="888"/>
        <v>41896.049999999988</v>
      </c>
      <c r="CG212" s="221">
        <f t="shared" si="888"/>
        <v>-1957.7099999999919</v>
      </c>
      <c r="CH212" s="221">
        <f t="shared" si="888"/>
        <v>-56466.100000000006</v>
      </c>
      <c r="CI212" s="221">
        <f t="shared" si="888"/>
        <v>6666</v>
      </c>
      <c r="CJ212" s="221">
        <f t="shared" si="888"/>
        <v>62465</v>
      </c>
      <c r="CK212" s="221">
        <f t="shared" si="888"/>
        <v>88900</v>
      </c>
      <c r="CL212" s="221">
        <f t="shared" si="888"/>
        <v>32276</v>
      </c>
      <c r="CM212" s="269">
        <f t="shared" si="888"/>
        <v>150512</v>
      </c>
      <c r="CN212" s="269">
        <f t="shared" si="888"/>
        <v>-105841</v>
      </c>
      <c r="CO212" s="269">
        <f t="shared" ref="CO212:CX214" si="889">AI212-W212</f>
        <v>157625</v>
      </c>
      <c r="CP212" s="269">
        <f t="shared" si="889"/>
        <v>23927</v>
      </c>
      <c r="CQ212" s="294">
        <f t="shared" si="889"/>
        <v>4697</v>
      </c>
      <c r="CR212" s="294">
        <f t="shared" si="889"/>
        <v>110327</v>
      </c>
      <c r="CS212" s="294">
        <f t="shared" si="889"/>
        <v>19014</v>
      </c>
      <c r="CT212" s="294">
        <f t="shared" si="889"/>
        <v>46768</v>
      </c>
      <c r="CU212" s="294">
        <f t="shared" si="889"/>
        <v>24361</v>
      </c>
      <c r="CV212" s="294">
        <f t="shared" si="889"/>
        <v>59121</v>
      </c>
      <c r="CW212" s="294">
        <f t="shared" si="889"/>
        <v>2554</v>
      </c>
      <c r="CX212" s="294">
        <f t="shared" si="889"/>
        <v>52262</v>
      </c>
      <c r="CY212" s="294">
        <f t="shared" ref="CY212:DH214" si="890">AS212-AG212</f>
        <v>78498</v>
      </c>
      <c r="CZ212" s="294">
        <f t="shared" si="890"/>
        <v>80922</v>
      </c>
      <c r="DA212" s="294">
        <f t="shared" si="890"/>
        <v>2691</v>
      </c>
      <c r="DB212" s="294">
        <f t="shared" si="890"/>
        <v>110434</v>
      </c>
      <c r="DC212" s="294">
        <f t="shared" si="890"/>
        <v>199173</v>
      </c>
      <c r="DD212" s="294">
        <f t="shared" si="890"/>
        <v>92285</v>
      </c>
      <c r="DE212" s="294">
        <f t="shared" si="890"/>
        <v>32732</v>
      </c>
      <c r="DF212" s="294">
        <f t="shared" si="890"/>
        <v>5424</v>
      </c>
      <c r="DG212" s="294">
        <f t="shared" si="890"/>
        <v>13782</v>
      </c>
      <c r="DH212" s="294">
        <f t="shared" si="890"/>
        <v>22245</v>
      </c>
      <c r="DI212" s="294">
        <f t="shared" ref="DI212:DY214" si="891">BC212-AQ212</f>
        <v>88784</v>
      </c>
      <c r="DJ212" s="294">
        <f t="shared" si="891"/>
        <v>-16139</v>
      </c>
      <c r="DK212" s="294">
        <f t="shared" si="891"/>
        <v>-271245</v>
      </c>
      <c r="DL212" s="294">
        <f t="shared" si="891"/>
        <v>-20989</v>
      </c>
      <c r="DM212" s="294">
        <f t="shared" si="891"/>
        <v>-8902</v>
      </c>
      <c r="DN212" s="294">
        <f t="shared" si="891"/>
        <v>-171124</v>
      </c>
      <c r="DO212" s="294">
        <f t="shared" si="891"/>
        <v>-139259</v>
      </c>
      <c r="DP212" s="294">
        <f t="shared" si="891"/>
        <v>-93415</v>
      </c>
      <c r="DQ212" s="294">
        <f t="shared" si="891"/>
        <v>-128407</v>
      </c>
      <c r="DR212" s="294">
        <f t="shared" si="891"/>
        <v>6545</v>
      </c>
      <c r="DS212" s="294">
        <f t="shared" si="891"/>
        <v>165137</v>
      </c>
      <c r="DT212" s="294">
        <f t="shared" si="891"/>
        <v>-94500</v>
      </c>
      <c r="DU212" s="294">
        <f t="shared" si="891"/>
        <v>56307</v>
      </c>
      <c r="DV212" s="294">
        <f t="shared" si="891"/>
        <v>171896</v>
      </c>
      <c r="DW212" s="294">
        <f t="shared" si="891"/>
        <v>62100</v>
      </c>
      <c r="DX212" s="294">
        <f t="shared" si="891"/>
        <v>46360</v>
      </c>
      <c r="DY212" s="294">
        <f t="shared" si="891"/>
        <v>-168228</v>
      </c>
      <c r="DZ212" s="325"/>
      <c r="EA212" s="30">
        <f>'MONTHLY SUMMARIES'!F152</f>
        <v>103163</v>
      </c>
    </row>
    <row r="213" spans="1:134" s="56" customFormat="1" x14ac:dyDescent="0.25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</v>
      </c>
      <c r="H213" s="211">
        <v>153849.84</v>
      </c>
      <c r="I213" s="210">
        <v>264073.92</v>
      </c>
      <c r="J213" s="211">
        <v>186350.03</v>
      </c>
      <c r="K213" s="210">
        <v>57765.14</v>
      </c>
      <c r="L213" s="212">
        <v>189743.48</v>
      </c>
      <c r="M213" s="211">
        <v>198506.76</v>
      </c>
      <c r="N213" s="211">
        <v>74634.509999999995</v>
      </c>
      <c r="O213" s="211">
        <v>155527.94</v>
      </c>
      <c r="P213" s="211">
        <v>163204.32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6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398">
        <v>150641</v>
      </c>
      <c r="BI213" s="422">
        <v>215154</v>
      </c>
      <c r="BJ213" s="422">
        <v>223914</v>
      </c>
      <c r="BK213" s="422">
        <v>158587</v>
      </c>
      <c r="BL213" s="192">
        <v>198146</v>
      </c>
      <c r="BM213" s="192">
        <v>267379</v>
      </c>
      <c r="BN213" s="192">
        <v>195597</v>
      </c>
      <c r="BO213" s="192">
        <v>290164</v>
      </c>
      <c r="BP213" s="192">
        <v>360024</v>
      </c>
      <c r="BQ213" s="192">
        <v>258178</v>
      </c>
      <c r="BR213" s="192">
        <v>257307</v>
      </c>
      <c r="BS213" s="192">
        <v>119556</v>
      </c>
      <c r="BT213" s="192"/>
      <c r="BU213" s="461">
        <f t="shared" si="887"/>
        <v>14066.989999999991</v>
      </c>
      <c r="BV213" s="221">
        <f t="shared" si="887"/>
        <v>43758.710000000006</v>
      </c>
      <c r="BW213" s="221">
        <f t="shared" si="887"/>
        <v>-26496.450000000012</v>
      </c>
      <c r="BX213" s="221">
        <f t="shared" si="887"/>
        <v>22206.479999999996</v>
      </c>
      <c r="BY213" s="221">
        <f t="shared" si="887"/>
        <v>-67378.040000000008</v>
      </c>
      <c r="BZ213" s="221">
        <f t="shared" si="887"/>
        <v>77344.160000000003</v>
      </c>
      <c r="CA213" s="221">
        <f t="shared" si="887"/>
        <v>-38128.919999999984</v>
      </c>
      <c r="CB213" s="221">
        <f t="shared" si="887"/>
        <v>50981.97</v>
      </c>
      <c r="CC213" s="221">
        <f t="shared" si="887"/>
        <v>26830.86</v>
      </c>
      <c r="CD213" s="221">
        <f t="shared" si="887"/>
        <v>-1909.4800000000105</v>
      </c>
      <c r="CE213" s="221">
        <f t="shared" si="888"/>
        <v>-94707.760000000009</v>
      </c>
      <c r="CF213" s="221">
        <f t="shared" si="888"/>
        <v>39308.490000000005</v>
      </c>
      <c r="CG213" s="221">
        <f t="shared" si="888"/>
        <v>1649.0599999999977</v>
      </c>
      <c r="CH213" s="221">
        <f t="shared" si="888"/>
        <v>-76471.320000000007</v>
      </c>
      <c r="CI213" s="221">
        <f t="shared" si="888"/>
        <v>56877</v>
      </c>
      <c r="CJ213" s="221">
        <f t="shared" si="888"/>
        <v>60121</v>
      </c>
      <c r="CK213" s="221">
        <f t="shared" si="888"/>
        <v>34722</v>
      </c>
      <c r="CL213" s="221">
        <f t="shared" si="888"/>
        <v>19724</v>
      </c>
      <c r="CM213" s="269">
        <f t="shared" si="888"/>
        <v>53406</v>
      </c>
      <c r="CN213" s="269">
        <f t="shared" si="888"/>
        <v>-60873</v>
      </c>
      <c r="CO213" s="269">
        <f t="shared" si="889"/>
        <v>136943</v>
      </c>
      <c r="CP213" s="269">
        <f t="shared" si="889"/>
        <v>48102</v>
      </c>
      <c r="CQ213" s="294">
        <f t="shared" si="889"/>
        <v>29476</v>
      </c>
      <c r="CR213" s="294">
        <f t="shared" si="889"/>
        <v>95378</v>
      </c>
      <c r="CS213" s="294">
        <f t="shared" si="889"/>
        <v>26951</v>
      </c>
      <c r="CT213" s="294">
        <f t="shared" si="889"/>
        <v>62424</v>
      </c>
      <c r="CU213" s="294">
        <f t="shared" si="889"/>
        <v>-19298</v>
      </c>
      <c r="CV213" s="294">
        <f t="shared" si="889"/>
        <v>31348</v>
      </c>
      <c r="CW213" s="294">
        <f t="shared" si="889"/>
        <v>16303</v>
      </c>
      <c r="CX213" s="294">
        <f t="shared" si="889"/>
        <v>29665</v>
      </c>
      <c r="CY213" s="294">
        <f t="shared" si="890"/>
        <v>162327</v>
      </c>
      <c r="CZ213" s="294">
        <f t="shared" si="890"/>
        <v>92335</v>
      </c>
      <c r="DA213" s="294">
        <f t="shared" si="890"/>
        <v>-41561</v>
      </c>
      <c r="DB213" s="294">
        <f t="shared" si="890"/>
        <v>-18892</v>
      </c>
      <c r="DC213" s="294">
        <f t="shared" si="890"/>
        <v>137769</v>
      </c>
      <c r="DD213" s="294">
        <f t="shared" si="890"/>
        <v>45322</v>
      </c>
      <c r="DE213" s="294">
        <f t="shared" si="890"/>
        <v>-31647</v>
      </c>
      <c r="DF213" s="294">
        <f t="shared" si="890"/>
        <v>-19440</v>
      </c>
      <c r="DG213" s="294">
        <f t="shared" si="890"/>
        <v>42619</v>
      </c>
      <c r="DH213" s="294">
        <f t="shared" si="890"/>
        <v>28159</v>
      </c>
      <c r="DI213" s="294">
        <f t="shared" si="891"/>
        <v>18271</v>
      </c>
      <c r="DJ213" s="294">
        <f t="shared" si="891"/>
        <v>-34232</v>
      </c>
      <c r="DK213" s="294">
        <f t="shared" si="891"/>
        <v>-222663</v>
      </c>
      <c r="DL213" s="294">
        <f t="shared" si="891"/>
        <v>-49779</v>
      </c>
      <c r="DM213" s="294">
        <f t="shared" si="891"/>
        <v>62585</v>
      </c>
      <c r="DN213" s="294">
        <f t="shared" si="891"/>
        <v>-66403</v>
      </c>
      <c r="DO213" s="294">
        <f t="shared" si="891"/>
        <v>-55890</v>
      </c>
      <c r="DP213" s="294">
        <f t="shared" si="891"/>
        <v>-30729</v>
      </c>
      <c r="DQ213" s="294">
        <f t="shared" si="891"/>
        <v>6106</v>
      </c>
      <c r="DR213" s="294">
        <f t="shared" si="891"/>
        <v>68429</v>
      </c>
      <c r="DS213" s="294">
        <f t="shared" si="891"/>
        <v>53515</v>
      </c>
      <c r="DT213" s="294">
        <f t="shared" si="891"/>
        <v>-60140</v>
      </c>
      <c r="DU213" s="294">
        <f t="shared" si="891"/>
        <v>113809</v>
      </c>
      <c r="DV213" s="294">
        <f t="shared" si="891"/>
        <v>113673</v>
      </c>
      <c r="DW213" s="294">
        <f t="shared" si="891"/>
        <v>39163</v>
      </c>
      <c r="DX213" s="294">
        <f t="shared" si="891"/>
        <v>38292</v>
      </c>
      <c r="DY213" s="294">
        <f t="shared" si="891"/>
        <v>-123007</v>
      </c>
      <c r="DZ213" s="325"/>
      <c r="EA213" s="30">
        <f>'MONTHLY SUMMARIES'!F153</f>
        <v>119556</v>
      </c>
    </row>
    <row r="214" spans="1:134" s="56" customFormat="1" x14ac:dyDescent="0.25">
      <c r="A214" s="143"/>
      <c r="B214" s="57" t="s">
        <v>147</v>
      </c>
      <c r="C214" s="209">
        <v>136976.76999999999</v>
      </c>
      <c r="D214" s="210">
        <v>129623.48</v>
      </c>
      <c r="E214" s="210">
        <v>187590.42</v>
      </c>
      <c r="F214" s="211">
        <v>184615.75</v>
      </c>
      <c r="G214" s="210">
        <v>216544.57</v>
      </c>
      <c r="H214" s="211">
        <v>192600.84</v>
      </c>
      <c r="I214" s="210">
        <v>197421.93</v>
      </c>
      <c r="J214" s="211">
        <v>189091.29</v>
      </c>
      <c r="K214" s="210">
        <v>154216.32999999999</v>
      </c>
      <c r="L214" s="212">
        <v>31112.53</v>
      </c>
      <c r="M214" s="211">
        <v>117620.36</v>
      </c>
      <c r="N214" s="211">
        <v>293548.59000000003</v>
      </c>
      <c r="O214" s="211">
        <v>135801.10999999999</v>
      </c>
      <c r="P214" s="211">
        <v>158628.15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6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398">
        <v>145440</v>
      </c>
      <c r="BI214" s="422">
        <v>212947</v>
      </c>
      <c r="BJ214" s="422">
        <v>156404</v>
      </c>
      <c r="BK214" s="422">
        <v>160362</v>
      </c>
      <c r="BL214" s="192">
        <v>220606</v>
      </c>
      <c r="BM214" s="192">
        <v>224384</v>
      </c>
      <c r="BN214" s="192">
        <v>196052</v>
      </c>
      <c r="BO214" s="192">
        <v>308026</v>
      </c>
      <c r="BP214" s="192">
        <v>233134</v>
      </c>
      <c r="BQ214" s="192">
        <v>154650</v>
      </c>
      <c r="BR214" s="192">
        <v>180669</v>
      </c>
      <c r="BS214" s="192">
        <v>177747</v>
      </c>
      <c r="BT214" s="192"/>
      <c r="BU214" s="461">
        <f t="shared" si="887"/>
        <v>-1175.6600000000035</v>
      </c>
      <c r="BV214" s="221">
        <f t="shared" si="887"/>
        <v>29004.67</v>
      </c>
      <c r="BW214" s="221">
        <f t="shared" si="887"/>
        <v>29015.579999999987</v>
      </c>
      <c r="BX214" s="221">
        <f t="shared" si="887"/>
        <v>5760.25</v>
      </c>
      <c r="BY214" s="221">
        <f t="shared" si="887"/>
        <v>2202.429999999993</v>
      </c>
      <c r="BZ214" s="221">
        <f t="shared" si="887"/>
        <v>31075.160000000003</v>
      </c>
      <c r="CA214" s="221">
        <f t="shared" si="887"/>
        <v>42080.070000000007</v>
      </c>
      <c r="CB214" s="221">
        <f t="shared" si="887"/>
        <v>4610.7099999999919</v>
      </c>
      <c r="CC214" s="221">
        <f t="shared" si="887"/>
        <v>35032.670000000013</v>
      </c>
      <c r="CD214" s="221">
        <f t="shared" si="887"/>
        <v>140498.47</v>
      </c>
      <c r="CE214" s="221">
        <f t="shared" si="888"/>
        <v>-11995.36</v>
      </c>
      <c r="CF214" s="221">
        <f t="shared" si="888"/>
        <v>-117609.59000000003</v>
      </c>
      <c r="CG214" s="221">
        <f t="shared" si="888"/>
        <v>52033.890000000014</v>
      </c>
      <c r="CH214" s="221">
        <f t="shared" si="888"/>
        <v>-39285.149999999994</v>
      </c>
      <c r="CI214" s="221">
        <f t="shared" si="888"/>
        <v>-62642</v>
      </c>
      <c r="CJ214" s="221">
        <f t="shared" si="888"/>
        <v>-56962</v>
      </c>
      <c r="CK214" s="221">
        <f t="shared" si="888"/>
        <v>45670</v>
      </c>
      <c r="CL214" s="221">
        <f t="shared" si="888"/>
        <v>-31020</v>
      </c>
      <c r="CM214" s="269">
        <f t="shared" si="888"/>
        <v>-54617</v>
      </c>
      <c r="CN214" s="269">
        <f t="shared" si="888"/>
        <v>-1973</v>
      </c>
      <c r="CO214" s="269">
        <f t="shared" si="889"/>
        <v>-20665</v>
      </c>
      <c r="CP214" s="269">
        <f t="shared" si="889"/>
        <v>27784</v>
      </c>
      <c r="CQ214" s="294">
        <f t="shared" si="889"/>
        <v>121946</v>
      </c>
      <c r="CR214" s="294">
        <f t="shared" si="889"/>
        <v>-35127</v>
      </c>
      <c r="CS214" s="294">
        <f t="shared" si="889"/>
        <v>-7433</v>
      </c>
      <c r="CT214" s="294">
        <f t="shared" si="889"/>
        <v>45795</v>
      </c>
      <c r="CU214" s="294">
        <f t="shared" si="889"/>
        <v>-36725</v>
      </c>
      <c r="CV214" s="294">
        <f t="shared" si="889"/>
        <v>33149</v>
      </c>
      <c r="CW214" s="294">
        <f t="shared" si="889"/>
        <v>-79296</v>
      </c>
      <c r="CX214" s="294">
        <f t="shared" si="889"/>
        <v>16981</v>
      </c>
      <c r="CY214" s="294">
        <f t="shared" si="890"/>
        <v>8420</v>
      </c>
      <c r="CZ214" s="294">
        <f t="shared" si="890"/>
        <v>118578</v>
      </c>
      <c r="DA214" s="294">
        <f t="shared" si="890"/>
        <v>18491</v>
      </c>
      <c r="DB214" s="294">
        <f t="shared" si="890"/>
        <v>-82360</v>
      </c>
      <c r="DC214" s="294">
        <f t="shared" si="890"/>
        <v>-25902</v>
      </c>
      <c r="DD214" s="294">
        <f t="shared" si="890"/>
        <v>-12000</v>
      </c>
      <c r="DE214" s="294">
        <f t="shared" si="890"/>
        <v>13109</v>
      </c>
      <c r="DF214" s="294">
        <f t="shared" si="890"/>
        <v>-8860</v>
      </c>
      <c r="DG214" s="294">
        <f t="shared" si="890"/>
        <v>116018</v>
      </c>
      <c r="DH214" s="294">
        <f t="shared" si="890"/>
        <v>-23983</v>
      </c>
      <c r="DI214" s="294">
        <f t="shared" si="891"/>
        <v>21562</v>
      </c>
      <c r="DJ214" s="294">
        <f t="shared" si="891"/>
        <v>17565</v>
      </c>
      <c r="DK214" s="294">
        <f t="shared" si="891"/>
        <v>-60637</v>
      </c>
      <c r="DL214" s="294">
        <f t="shared" si="891"/>
        <v>-177639</v>
      </c>
      <c r="DM214" s="294">
        <f t="shared" si="891"/>
        <v>-24347</v>
      </c>
      <c r="DN214" s="294">
        <f t="shared" si="891"/>
        <v>28405</v>
      </c>
      <c r="DO214" s="294">
        <f t="shared" si="891"/>
        <v>11278</v>
      </c>
      <c r="DP214" s="294">
        <f t="shared" si="891"/>
        <v>27592</v>
      </c>
      <c r="DQ214" s="294">
        <f t="shared" si="891"/>
        <v>-33149</v>
      </c>
      <c r="DR214" s="294">
        <f t="shared" si="891"/>
        <v>64328</v>
      </c>
      <c r="DS214" s="294">
        <f t="shared" si="891"/>
        <v>-8873</v>
      </c>
      <c r="DT214" s="294">
        <f t="shared" si="891"/>
        <v>53472</v>
      </c>
      <c r="DU214" s="294">
        <f t="shared" si="891"/>
        <v>101343</v>
      </c>
      <c r="DV214" s="294">
        <f t="shared" si="891"/>
        <v>5932</v>
      </c>
      <c r="DW214" s="294">
        <f t="shared" si="891"/>
        <v>21982</v>
      </c>
      <c r="DX214" s="294">
        <f t="shared" si="891"/>
        <v>48001</v>
      </c>
      <c r="DY214" s="294">
        <f t="shared" si="891"/>
        <v>15019</v>
      </c>
      <c r="DZ214" s="325"/>
      <c r="EA214" s="30">
        <f>'MONTHLY SUMMARIES'!F154</f>
        <v>177747</v>
      </c>
    </row>
    <row r="215" spans="1:134" s="70" customFormat="1" x14ac:dyDescent="0.25">
      <c r="A215" s="144"/>
      <c r="B215" s="57" t="s">
        <v>148</v>
      </c>
      <c r="C215" s="215">
        <f>SUM(C206:C214)</f>
        <v>1457896.49</v>
      </c>
      <c r="D215" s="216">
        <f t="shared" ref="D215:BX215" si="892">SUM(D206:D214)</f>
        <v>1330539.2100000002</v>
      </c>
      <c r="E215" s="216">
        <f t="shared" si="892"/>
        <v>1318019.8099999998</v>
      </c>
      <c r="F215" s="217">
        <f t="shared" si="892"/>
        <v>1364320.2</v>
      </c>
      <c r="G215" s="216">
        <f t="shared" si="892"/>
        <v>1850958.23</v>
      </c>
      <c r="H215" s="217">
        <f t="shared" si="892"/>
        <v>2250387.4899999998</v>
      </c>
      <c r="I215" s="216">
        <f t="shared" si="892"/>
        <v>2336017.7800000003</v>
      </c>
      <c r="J215" s="217">
        <f t="shared" si="892"/>
        <v>1589270.99</v>
      </c>
      <c r="K215" s="216">
        <f t="shared" si="892"/>
        <v>1081057.93</v>
      </c>
      <c r="L215" s="218">
        <f t="shared" si="892"/>
        <v>2084147.83</v>
      </c>
      <c r="M215" s="217">
        <f t="shared" si="892"/>
        <v>1921340.0100000002</v>
      </c>
      <c r="N215" s="217">
        <f t="shared" si="892"/>
        <v>1650662.88</v>
      </c>
      <c r="O215" s="217">
        <f t="shared" si="892"/>
        <v>1679552.31</v>
      </c>
      <c r="P215" s="217">
        <f t="shared" si="892"/>
        <v>1802778.06</v>
      </c>
      <c r="Q215" s="217">
        <f t="shared" si="892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0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4">
        <v>2053433</v>
      </c>
      <c r="BI215" s="441">
        <v>2547213</v>
      </c>
      <c r="BJ215" s="441">
        <v>2568117</v>
      </c>
      <c r="BK215" s="441">
        <v>1914437</v>
      </c>
      <c r="BL215" s="193">
        <v>2158564</v>
      </c>
      <c r="BM215" s="193">
        <v>2336855</v>
      </c>
      <c r="BN215" s="193">
        <v>2312159</v>
      </c>
      <c r="BO215" s="193">
        <v>3557164</v>
      </c>
      <c r="BP215" s="193">
        <v>4485149</v>
      </c>
      <c r="BQ215" s="193">
        <v>2922087</v>
      </c>
      <c r="BR215" s="193">
        <v>2513133</v>
      </c>
      <c r="BS215" s="193">
        <v>1562051</v>
      </c>
      <c r="BT215" s="193"/>
      <c r="BU215" s="462">
        <f t="shared" si="892"/>
        <v>221655.82</v>
      </c>
      <c r="BV215" s="223">
        <f t="shared" si="892"/>
        <v>472238.85</v>
      </c>
      <c r="BW215" s="223">
        <f t="shared" si="892"/>
        <v>210550.19</v>
      </c>
      <c r="BX215" s="223">
        <f t="shared" si="892"/>
        <v>470045.79999999993</v>
      </c>
      <c r="BY215" s="223">
        <f t="shared" ref="BY215:BZ215" si="893">SUM(BY206:BY214)</f>
        <v>149186.77000000005</v>
      </c>
      <c r="BZ215" s="223">
        <f t="shared" si="893"/>
        <v>805740.51000000013</v>
      </c>
      <c r="CA215" s="223">
        <f t="shared" ref="CA215:CB215" si="894">SUM(CA206:CA214)</f>
        <v>283465.21999999997</v>
      </c>
      <c r="CB215" s="223">
        <f t="shared" si="894"/>
        <v>700469.01</v>
      </c>
      <c r="CC215" s="223">
        <f t="shared" ref="CC215:CD215" si="895">SUM(CC206:CC214)</f>
        <v>332448.07000000007</v>
      </c>
      <c r="CD215" s="223">
        <f t="shared" si="895"/>
        <v>170996.16999999987</v>
      </c>
      <c r="CE215" s="223">
        <f t="shared" ref="CE215:CF215" si="896">SUM(CE206:CE214)</f>
        <v>-10983.010000000111</v>
      </c>
      <c r="CF215" s="223">
        <f t="shared" si="896"/>
        <v>342308.12000000005</v>
      </c>
      <c r="CG215" s="223">
        <f t="shared" ref="CG215:CH215" si="897">SUM(CG206:CG214)</f>
        <v>314837.69000000006</v>
      </c>
      <c r="CH215" s="223">
        <f t="shared" si="897"/>
        <v>-272849.06000000006</v>
      </c>
      <c r="CI215" s="223">
        <f t="shared" ref="CI215:CJ215" si="898">SUM(CI206:CI214)</f>
        <v>43422</v>
      </c>
      <c r="CJ215" s="223">
        <f t="shared" si="898"/>
        <v>114360</v>
      </c>
      <c r="CK215" s="223">
        <f t="shared" ref="CK215:CL215" si="899">SUM(CK206:CK214)</f>
        <v>446390</v>
      </c>
      <c r="CL215" s="223">
        <f t="shared" si="899"/>
        <v>37257</v>
      </c>
      <c r="CM215" s="270">
        <f t="shared" ref="CM215:CN215" si="900">SUM(CM206:CM214)</f>
        <v>586503</v>
      </c>
      <c r="CN215" s="270">
        <f t="shared" si="900"/>
        <v>-450511</v>
      </c>
      <c r="CO215" s="270">
        <f t="shared" ref="CO215:CQ215" si="901">SUM(CO206:CO214)</f>
        <v>507561</v>
      </c>
      <c r="CP215" s="270">
        <f t="shared" si="901"/>
        <v>-52285</v>
      </c>
      <c r="CQ215" s="295">
        <f t="shared" si="901"/>
        <v>121840</v>
      </c>
      <c r="CR215" s="295">
        <f t="shared" ref="CR215:CS215" si="902">SUM(CR206:CR214)</f>
        <v>317902</v>
      </c>
      <c r="CS215" s="295">
        <f t="shared" si="902"/>
        <v>20536</v>
      </c>
      <c r="CT215" s="295">
        <f t="shared" ref="CT215:CU215" si="903">SUM(CT206:CT214)</f>
        <v>199259</v>
      </c>
      <c r="CU215" s="295">
        <f t="shared" si="903"/>
        <v>-5154</v>
      </c>
      <c r="CV215" s="295">
        <f t="shared" ref="CV215" si="904">SUM(CV206:CV214)</f>
        <v>275363</v>
      </c>
      <c r="CW215" s="295">
        <f t="shared" ref="CW215" si="905">SUM(CW206:CW214)</f>
        <v>-227053</v>
      </c>
      <c r="CX215" s="295">
        <f t="shared" ref="CX215" si="906">SUM(CX206:CX214)</f>
        <v>353501</v>
      </c>
      <c r="CY215" s="295">
        <f t="shared" ref="CY215" si="907">SUM(CY206:CY214)</f>
        <v>434149</v>
      </c>
      <c r="CZ215" s="295">
        <f t="shared" ref="CZ215" si="908">SUM(CZ206:CZ214)</f>
        <v>490723</v>
      </c>
      <c r="DA215" s="295">
        <f t="shared" ref="DA215" si="909">SUM(DA206:DA214)</f>
        <v>135373</v>
      </c>
      <c r="DB215" s="295">
        <f t="shared" ref="DB215" si="910">SUM(DB206:DB214)</f>
        <v>411763</v>
      </c>
      <c r="DC215" s="295">
        <f t="shared" ref="DC215" si="911">SUM(DC206:DC214)</f>
        <v>978535</v>
      </c>
      <c r="DD215" s="295">
        <f t="shared" ref="DD215" si="912">SUM(DD206:DD214)</f>
        <v>494849</v>
      </c>
      <c r="DE215" s="295">
        <f t="shared" ref="DE215" si="913">SUM(DE206:DE214)</f>
        <v>140671</v>
      </c>
      <c r="DF215" s="295">
        <f t="shared" ref="DF215" si="914">SUM(DF206:DF214)</f>
        <v>351136</v>
      </c>
      <c r="DG215" s="295">
        <f t="shared" ref="DG215" si="915">SUM(DG206:DG214)</f>
        <v>394295</v>
      </c>
      <c r="DH215" s="295">
        <f t="shared" ref="DH215" si="916">SUM(DH206:DH214)</f>
        <v>43346</v>
      </c>
      <c r="DI215" s="295">
        <f t="shared" ref="DI215" si="917">SUM(DI206:DI214)</f>
        <v>784302</v>
      </c>
      <c r="DJ215" s="295">
        <f t="shared" ref="DJ215" si="918">SUM(DJ206:DJ214)</f>
        <v>-410741</v>
      </c>
      <c r="DK215" s="295">
        <f t="shared" ref="DK215:DL215" si="919">SUM(DK206:DK214)</f>
        <v>-1503445</v>
      </c>
      <c r="DL215" s="295">
        <f t="shared" si="919"/>
        <v>-193262</v>
      </c>
      <c r="DM215" s="295">
        <f t="shared" ref="DM215:DN215" si="920">SUM(DM206:DM214)</f>
        <v>-46241</v>
      </c>
      <c r="DN215" s="295">
        <f t="shared" si="920"/>
        <v>-561189</v>
      </c>
      <c r="DO215" s="295">
        <f t="shared" ref="DO215:DP215" si="921">SUM(DO206:DO214)</f>
        <v>-463519</v>
      </c>
      <c r="DP215" s="295">
        <f t="shared" si="921"/>
        <v>-237605</v>
      </c>
      <c r="DQ215" s="295">
        <f t="shared" ref="DQ215" si="922">SUM(DQ206:DQ214)</f>
        <v>-241160</v>
      </c>
      <c r="DR215" s="295">
        <f t="shared" ref="DR215:DS215" si="923">SUM(DR206:DR214)</f>
        <v>78240</v>
      </c>
      <c r="DS215" s="295">
        <f t="shared" si="923"/>
        <v>375722</v>
      </c>
      <c r="DT215" s="295">
        <f t="shared" ref="DT215" si="924">SUM(DT206:DT214)</f>
        <v>44724</v>
      </c>
      <c r="DU215" s="295">
        <f t="shared" ref="DU215:DV215" si="925">SUM(DU206:DU214)</f>
        <v>553380</v>
      </c>
      <c r="DV215" s="295">
        <f t="shared" si="925"/>
        <v>1449004</v>
      </c>
      <c r="DW215" s="295">
        <f t="shared" ref="DW215" si="926">SUM(DW206:DW214)</f>
        <v>785397</v>
      </c>
      <c r="DX215" s="295">
        <f t="shared" ref="DX215:DY215" si="927">SUM(DX206:DX214)</f>
        <v>376443</v>
      </c>
      <c r="DY215" s="295">
        <f t="shared" si="927"/>
        <v>-448148</v>
      </c>
      <c r="DZ215" s="326"/>
      <c r="EA215" s="249">
        <f>EA206+EA209+EA212+EA213+EA214</f>
        <v>1562051</v>
      </c>
    </row>
    <row r="216" spans="1:134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4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325"/>
      <c r="EA216" s="87"/>
    </row>
    <row r="217" spans="1:134" s="56" customFormat="1" x14ac:dyDescent="0.25">
      <c r="A217" s="143"/>
      <c r="B217" s="57" t="s">
        <v>141</v>
      </c>
      <c r="C217" s="108"/>
      <c r="D217" s="166">
        <f t="shared" ref="D217:Y217" si="928">(C98+C206+D130-D98-D206)/(C98+C206+D130-D206)</f>
        <v>0.75630370934042801</v>
      </c>
      <c r="E217" s="167">
        <f t="shared" si="928"/>
        <v>0.76727544529949332</v>
      </c>
      <c r="F217" s="167">
        <f t="shared" si="928"/>
        <v>0.74963048196685611</v>
      </c>
      <c r="G217" s="167">
        <f t="shared" si="928"/>
        <v>0.81544590141415063</v>
      </c>
      <c r="H217" s="168">
        <f t="shared" si="928"/>
        <v>0.86582921302566451</v>
      </c>
      <c r="I217" s="167">
        <f t="shared" si="928"/>
        <v>0.84044729963909659</v>
      </c>
      <c r="J217" s="168">
        <f t="shared" si="928"/>
        <v>0.83125364554353309</v>
      </c>
      <c r="K217" s="167">
        <f t="shared" si="928"/>
        <v>0.70843767933275992</v>
      </c>
      <c r="L217" s="169">
        <f t="shared" si="928"/>
        <v>0.68386579672931314</v>
      </c>
      <c r="M217" s="168">
        <f t="shared" si="928"/>
        <v>0.80294912379497863</v>
      </c>
      <c r="N217" s="168">
        <f t="shared" si="928"/>
        <v>0.77386251003263407</v>
      </c>
      <c r="O217" s="168">
        <f t="shared" si="928"/>
        <v>0.71575216438951328</v>
      </c>
      <c r="P217" s="168">
        <f t="shared" si="928"/>
        <v>0.6533172597180642</v>
      </c>
      <c r="Q217" s="168">
        <f t="shared" si="928"/>
        <v>0.68199754833628057</v>
      </c>
      <c r="R217" s="168">
        <f t="shared" si="928"/>
        <v>0.64521171635412999</v>
      </c>
      <c r="S217" s="168">
        <f t="shared" si="928"/>
        <v>0.72910470460942867</v>
      </c>
      <c r="T217" s="168">
        <f t="shared" si="928"/>
        <v>0.80284120122063141</v>
      </c>
      <c r="U217" s="168">
        <f t="shared" si="928"/>
        <v>0.76499790775352527</v>
      </c>
      <c r="V217" s="168">
        <f t="shared" si="928"/>
        <v>0.67263007485417825</v>
      </c>
      <c r="W217" s="168">
        <f t="shared" si="928"/>
        <v>0.76423472097075995</v>
      </c>
      <c r="X217" s="169">
        <f t="shared" si="928"/>
        <v>0.58701558641534746</v>
      </c>
      <c r="Y217" s="168">
        <f t="shared" si="928"/>
        <v>0.65544196843985769</v>
      </c>
      <c r="Z217" s="168">
        <v>0.66245478613846964</v>
      </c>
      <c r="AA217" s="168">
        <f t="shared" ref="AA217:AE219" si="929">(Z98+Z206+AA130-AA98-AA206)/(Z98+Z206+AA130-AA206)</f>
        <v>0.65589878725509498</v>
      </c>
      <c r="AB217" s="168">
        <f t="shared" si="929"/>
        <v>0.6545120807048137</v>
      </c>
      <c r="AC217" s="168">
        <f t="shared" si="929"/>
        <v>0.6431198380204991</v>
      </c>
      <c r="AD217" s="168">
        <f t="shared" si="929"/>
        <v>0.64817176436188795</v>
      </c>
      <c r="AE217" s="168">
        <f t="shared" si="929"/>
        <v>0.71877073442664674</v>
      </c>
      <c r="AF217" s="168">
        <f t="shared" ref="AF217:BI217" si="930">(AE98+AE206+AF130-AF98-AF206)/(AE98+AE206+AF130-AF206)</f>
        <v>0.78939000280057736</v>
      </c>
      <c r="AG217" s="168">
        <f t="shared" si="930"/>
        <v>0.81692077023697074</v>
      </c>
      <c r="AH217" s="168">
        <f t="shared" si="930"/>
        <v>0.76636191195961345</v>
      </c>
      <c r="AI217" s="168">
        <f t="shared" si="930"/>
        <v>0.67458309153583129</v>
      </c>
      <c r="AJ217" s="168">
        <f t="shared" si="930"/>
        <v>0.73394395116709044</v>
      </c>
      <c r="AK217" s="168">
        <f t="shared" si="930"/>
        <v>0.72758606016765248</v>
      </c>
      <c r="AL217" s="168">
        <f t="shared" si="930"/>
        <v>0.72906118135381648</v>
      </c>
      <c r="AM217" s="168">
        <f t="shared" si="930"/>
        <v>0.69980984921353939</v>
      </c>
      <c r="AN217" s="168">
        <f t="shared" si="930"/>
        <v>0.7337098164813769</v>
      </c>
      <c r="AO217" s="168">
        <f t="shared" si="930"/>
        <v>0.71366523591518782</v>
      </c>
      <c r="AP217" s="168">
        <f t="shared" si="930"/>
        <v>0.7514094512856978</v>
      </c>
      <c r="AQ217" s="168">
        <f t="shared" si="930"/>
        <v>0.76334903127272091</v>
      </c>
      <c r="AR217" s="168">
        <f t="shared" si="930"/>
        <v>0.8534287793151687</v>
      </c>
      <c r="AS217" s="168">
        <f t="shared" si="930"/>
        <v>0.82654605468691089</v>
      </c>
      <c r="AT217" s="168">
        <f t="shared" si="930"/>
        <v>0.78150270354963047</v>
      </c>
      <c r="AU217" s="168">
        <f t="shared" si="930"/>
        <v>0.49011616619968656</v>
      </c>
      <c r="AV217" s="271">
        <f t="shared" si="930"/>
        <v>0.24725458481295909</v>
      </c>
      <c r="AW217" s="271">
        <f t="shared" si="930"/>
        <v>0.37612827774962498</v>
      </c>
      <c r="AX217" s="271">
        <f t="shared" si="930"/>
        <v>0.53783373690533387</v>
      </c>
      <c r="AY217" s="271">
        <f t="shared" si="930"/>
        <v>0.79994234880573944</v>
      </c>
      <c r="AZ217" s="271">
        <f t="shared" si="930"/>
        <v>0.73131584703054953</v>
      </c>
      <c r="BA217" s="271">
        <f t="shared" si="930"/>
        <v>0.71391386960007186</v>
      </c>
      <c r="BB217" s="271">
        <f t="shared" si="930"/>
        <v>0.76953656031752171</v>
      </c>
      <c r="BC217" s="271">
        <f t="shared" si="930"/>
        <v>0.7707670014663508</v>
      </c>
      <c r="BD217" s="271">
        <f t="shared" si="930"/>
        <v>0.86626435630230025</v>
      </c>
      <c r="BE217" s="271">
        <f t="shared" si="930"/>
        <v>0.81408512399536304</v>
      </c>
      <c r="BF217" s="271">
        <f t="shared" si="930"/>
        <v>0.77484730819966341</v>
      </c>
      <c r="BG217" s="271">
        <f t="shared" si="930"/>
        <v>0.74038812135339616</v>
      </c>
      <c r="BH217" s="418">
        <f t="shared" si="930"/>
        <v>0.73266409624836559</v>
      </c>
      <c r="BI217" s="418">
        <f t="shared" si="930"/>
        <v>0.79128025167991656</v>
      </c>
      <c r="BJ217" s="418">
        <f t="shared" ref="BJ217:BR217" si="931">(BI98+BI206+BJ130-BJ98-BJ206)/(BI98+BI206+BJ130-BJ206)</f>
        <v>0.78622035851297956</v>
      </c>
      <c r="BK217" s="418">
        <f t="shared" si="931"/>
        <v>0.71107499601115243</v>
      </c>
      <c r="BL217" s="418">
        <f t="shared" si="931"/>
        <v>0.73991238396090064</v>
      </c>
      <c r="BM217" s="418">
        <f t="shared" si="931"/>
        <v>0.7722720642267239</v>
      </c>
      <c r="BN217" s="418">
        <f t="shared" si="931"/>
        <v>0.72820909033175374</v>
      </c>
      <c r="BO217" s="418">
        <f t="shared" si="931"/>
        <v>0.81473086819291507</v>
      </c>
      <c r="BP217" s="418">
        <f t="shared" si="931"/>
        <v>0.83255007246222446</v>
      </c>
      <c r="BQ217" s="418">
        <f t="shared" si="931"/>
        <v>0.82436643213424499</v>
      </c>
      <c r="BR217" s="418">
        <f t="shared" si="931"/>
        <v>0.81018368777342953</v>
      </c>
      <c r="BS217" s="418">
        <f t="shared" ref="BS217" si="932">(BR98+BR206+BS130-BS98-BS206)/(BR98+BR206+BS130-BS206)</f>
        <v>0.71894023551346808</v>
      </c>
      <c r="BT217" s="271"/>
      <c r="BU217" s="108"/>
      <c r="BV217" s="168">
        <f t="shared" ref="BV217:CQ217" si="933">P217-D217</f>
        <v>-0.10298644962236381</v>
      </c>
      <c r="BW217" s="168">
        <f t="shared" si="933"/>
        <v>-8.5277896963212751E-2</v>
      </c>
      <c r="BX217" s="168">
        <f t="shared" si="933"/>
        <v>-0.10441876561272612</v>
      </c>
      <c r="BY217" s="168">
        <f t="shared" si="933"/>
        <v>-8.6341196804721965E-2</v>
      </c>
      <c r="BZ217" s="168">
        <f t="shared" si="933"/>
        <v>-6.2988011805033106E-2</v>
      </c>
      <c r="CA217" s="168">
        <f t="shared" si="933"/>
        <v>-7.5449391885571315E-2</v>
      </c>
      <c r="CB217" s="168">
        <f t="shared" si="933"/>
        <v>-0.15862357068935484</v>
      </c>
      <c r="CC217" s="168">
        <f t="shared" si="933"/>
        <v>5.5797041638000033E-2</v>
      </c>
      <c r="CD217" s="168">
        <f t="shared" si="933"/>
        <v>-9.6850210313965679E-2</v>
      </c>
      <c r="CE217" s="168">
        <f t="shared" si="933"/>
        <v>-0.14750715535512093</v>
      </c>
      <c r="CF217" s="168">
        <f t="shared" si="933"/>
        <v>-0.11140772389416442</v>
      </c>
      <c r="CG217" s="168">
        <f t="shared" si="933"/>
        <v>-5.9853377134418295E-2</v>
      </c>
      <c r="CH217" s="168">
        <f t="shared" si="933"/>
        <v>1.1948209867495008E-3</v>
      </c>
      <c r="CI217" s="168">
        <f t="shared" si="933"/>
        <v>-3.8877710315781466E-2</v>
      </c>
      <c r="CJ217" s="168">
        <f t="shared" si="933"/>
        <v>2.9600480077579538E-3</v>
      </c>
      <c r="CK217" s="168">
        <f t="shared" si="933"/>
        <v>-1.0333970182781926E-2</v>
      </c>
      <c r="CL217" s="168">
        <f t="shared" si="933"/>
        <v>-1.3451198420054045E-2</v>
      </c>
      <c r="CM217" s="271">
        <f t="shared" si="933"/>
        <v>5.1922862483445464E-2</v>
      </c>
      <c r="CN217" s="271">
        <f t="shared" si="933"/>
        <v>9.3731837105435201E-2</v>
      </c>
      <c r="CO217" s="271">
        <f t="shared" si="933"/>
        <v>-8.9651629434928659E-2</v>
      </c>
      <c r="CP217" s="271">
        <f t="shared" si="933"/>
        <v>0.14692836475174298</v>
      </c>
      <c r="CQ217" s="298">
        <f t="shared" si="933"/>
        <v>7.214409172779479E-2</v>
      </c>
      <c r="CR217" s="298">
        <f t="shared" ref="CR217:DY217" si="934">AL217-Z217</f>
        <v>6.6606395215346836E-2</v>
      </c>
      <c r="CS217" s="298">
        <f t="shared" si="934"/>
        <v>4.3911061958444408E-2</v>
      </c>
      <c r="CT217" s="298">
        <f t="shared" si="934"/>
        <v>7.9197735776563194E-2</v>
      </c>
      <c r="CU217" s="298">
        <f t="shared" si="934"/>
        <v>7.0545397894688722E-2</v>
      </c>
      <c r="CV217" s="298">
        <f t="shared" si="934"/>
        <v>0.10323768692380986</v>
      </c>
      <c r="CW217" s="298">
        <f t="shared" si="934"/>
        <v>4.4578296846074172E-2</v>
      </c>
      <c r="CX217" s="298">
        <f t="shared" si="934"/>
        <v>6.4038776514591333E-2</v>
      </c>
      <c r="CY217" s="298">
        <f t="shared" si="934"/>
        <v>9.6252844499401524E-3</v>
      </c>
      <c r="CZ217" s="298">
        <f t="shared" si="934"/>
        <v>1.5140791590017022E-2</v>
      </c>
      <c r="DA217" s="298">
        <f t="shared" si="934"/>
        <v>-0.18446692533614473</v>
      </c>
      <c r="DB217" s="298">
        <f t="shared" si="934"/>
        <v>-0.48668936635413135</v>
      </c>
      <c r="DC217" s="298">
        <f t="shared" si="934"/>
        <v>-0.3514577824180275</v>
      </c>
      <c r="DD217" s="298">
        <f t="shared" si="934"/>
        <v>-0.19122744444848261</v>
      </c>
      <c r="DE217" s="298">
        <f t="shared" si="934"/>
        <v>0.10013249959220005</v>
      </c>
      <c r="DF217" s="298">
        <f t="shared" si="934"/>
        <v>-2.3939694508273712E-3</v>
      </c>
      <c r="DG217" s="298">
        <f t="shared" si="934"/>
        <v>2.4863368488403648E-4</v>
      </c>
      <c r="DH217" s="298">
        <f t="shared" si="934"/>
        <v>1.8127109031823907E-2</v>
      </c>
      <c r="DI217" s="298">
        <f t="shared" si="934"/>
        <v>7.4179701936298859E-3</v>
      </c>
      <c r="DJ217" s="298">
        <f t="shared" si="934"/>
        <v>1.2835576987131558E-2</v>
      </c>
      <c r="DK217" s="298">
        <f t="shared" si="934"/>
        <v>-1.2460930691547856E-2</v>
      </c>
      <c r="DL217" s="298">
        <f t="shared" si="934"/>
        <v>-6.6553953499670637E-3</v>
      </c>
      <c r="DM217" s="298">
        <f t="shared" si="934"/>
        <v>0.25027195515370959</v>
      </c>
      <c r="DN217" s="298">
        <f t="shared" si="934"/>
        <v>0.4854095114354065</v>
      </c>
      <c r="DO217" s="298">
        <f t="shared" si="934"/>
        <v>0.41515197393029157</v>
      </c>
      <c r="DP217" s="298">
        <f t="shared" si="934"/>
        <v>0.24838662160764569</v>
      </c>
      <c r="DQ217" s="298">
        <f t="shared" si="934"/>
        <v>-8.8867352794587018E-2</v>
      </c>
      <c r="DR217" s="298">
        <f t="shared" si="934"/>
        <v>8.5965369303511174E-3</v>
      </c>
      <c r="DS217" s="298">
        <f t="shared" si="934"/>
        <v>5.8358194626652038E-2</v>
      </c>
      <c r="DT217" s="298">
        <f t="shared" si="934"/>
        <v>-4.1327469985767973E-2</v>
      </c>
      <c r="DU217" s="298">
        <f t="shared" si="934"/>
        <v>4.3963866726564271E-2</v>
      </c>
      <c r="DV217" s="298">
        <f t="shared" si="934"/>
        <v>-3.3714283840075798E-2</v>
      </c>
      <c r="DW217" s="298">
        <f t="shared" si="934"/>
        <v>1.028130813888195E-2</v>
      </c>
      <c r="DX217" s="298">
        <f t="shared" si="934"/>
        <v>3.5336379573766119E-2</v>
      </c>
      <c r="DY217" s="298">
        <f t="shared" si="934"/>
        <v>-2.1447885839928071E-2</v>
      </c>
      <c r="DZ217" s="325"/>
      <c r="EA217" s="61"/>
    </row>
    <row r="218" spans="1:134" s="230" customFormat="1" x14ac:dyDescent="0.25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929"/>
        <v>0.64085863332583748</v>
      </c>
      <c r="AB218" s="235">
        <f t="shared" si="929"/>
        <v>0.71191516127513543</v>
      </c>
      <c r="AC218" s="235">
        <f t="shared" si="929"/>
        <v>0.64459357579233578</v>
      </c>
      <c r="AD218" s="235">
        <f t="shared" si="929"/>
        <v>0.64179662186862718</v>
      </c>
      <c r="AE218" s="235">
        <f t="shared" si="929"/>
        <v>0.73295700571323097</v>
      </c>
      <c r="AF218" s="235">
        <f t="shared" ref="AF218:BS218" si="935">(AE99+AE207+AF131-AF99-AF207)/(AE99+AE207+AF131-AF207)</f>
        <v>0.78823780764548257</v>
      </c>
      <c r="AG218" s="235">
        <f t="shared" si="935"/>
        <v>0.79137883887965355</v>
      </c>
      <c r="AH218" s="235">
        <f t="shared" si="935"/>
        <v>0.78555283135345699</v>
      </c>
      <c r="AI218" s="235">
        <f t="shared" si="935"/>
        <v>0.67001430688861463</v>
      </c>
      <c r="AJ218" s="235">
        <f t="shared" si="935"/>
        <v>0.75084133739068371</v>
      </c>
      <c r="AK218" s="235">
        <f t="shared" si="935"/>
        <v>0.76666506893126374</v>
      </c>
      <c r="AL218" s="235">
        <f t="shared" si="935"/>
        <v>0.75156962516486969</v>
      </c>
      <c r="AM218" s="235">
        <f t="shared" si="935"/>
        <v>0.75347052308960261</v>
      </c>
      <c r="AN218" s="235">
        <f t="shared" si="935"/>
        <v>0.77062484636940165</v>
      </c>
      <c r="AO218" s="235">
        <f t="shared" si="935"/>
        <v>0.70437866593916243</v>
      </c>
      <c r="AP218" s="235">
        <f t="shared" si="935"/>
        <v>0.73348816887805546</v>
      </c>
      <c r="AQ218" s="235">
        <f t="shared" si="935"/>
        <v>0.75629686240336269</v>
      </c>
      <c r="AR218" s="235">
        <f t="shared" si="935"/>
        <v>0.83016155541361059</v>
      </c>
      <c r="AS218" s="235">
        <f t="shared" si="935"/>
        <v>0.81935722079917184</v>
      </c>
      <c r="AT218" s="235">
        <f t="shared" si="935"/>
        <v>0.77574292309132298</v>
      </c>
      <c r="AU218" s="235">
        <f t="shared" si="935"/>
        <v>0.37825193166513077</v>
      </c>
      <c r="AV218" s="366">
        <f t="shared" si="935"/>
        <v>0.18209218457974677</v>
      </c>
      <c r="AW218" s="366">
        <f t="shared" si="935"/>
        <v>0.44223511000644389</v>
      </c>
      <c r="AX218" s="366">
        <f t="shared" si="935"/>
        <v>0.55156779712138215</v>
      </c>
      <c r="AY218" s="366">
        <f t="shared" si="935"/>
        <v>0.82315563478072462</v>
      </c>
      <c r="AZ218" s="366">
        <f t="shared" si="935"/>
        <v>0.76278858968064267</v>
      </c>
      <c r="BA218" s="366">
        <f t="shared" si="935"/>
        <v>0.6919608710244779</v>
      </c>
      <c r="BB218" s="366">
        <f t="shared" si="935"/>
        <v>0.73430024270829619</v>
      </c>
      <c r="BC218" s="366">
        <f t="shared" si="935"/>
        <v>0.74592385107709147</v>
      </c>
      <c r="BD218" s="366">
        <f t="shared" si="935"/>
        <v>0.86286696411520636</v>
      </c>
      <c r="BE218" s="366">
        <f t="shared" si="935"/>
        <v>0.79078674817490591</v>
      </c>
      <c r="BF218" s="366">
        <f t="shared" si="935"/>
        <v>0.75543296710597951</v>
      </c>
      <c r="BG218" s="366">
        <f t="shared" si="935"/>
        <v>0.71382707557857261</v>
      </c>
      <c r="BH218" s="419">
        <f t="shared" si="935"/>
        <v>0.72926687753841546</v>
      </c>
      <c r="BI218" s="419">
        <f t="shared" si="935"/>
        <v>0.75218069610613425</v>
      </c>
      <c r="BJ218" s="419">
        <f t="shared" si="935"/>
        <v>0.76543634043388631</v>
      </c>
      <c r="BK218" s="419">
        <f t="shared" si="935"/>
        <v>0.69732561062391796</v>
      </c>
      <c r="BL218" s="419">
        <f t="shared" si="935"/>
        <v>0.70063374234923459</v>
      </c>
      <c r="BM218" s="419">
        <f t="shared" si="935"/>
        <v>0.69848790759339008</v>
      </c>
      <c r="BN218" s="419">
        <f t="shared" si="935"/>
        <v>0.75411177037276822</v>
      </c>
      <c r="BO218" s="419">
        <f t="shared" si="935"/>
        <v>0.80701437739805038</v>
      </c>
      <c r="BP218" s="419">
        <f t="shared" si="935"/>
        <v>0.83341623769285644</v>
      </c>
      <c r="BQ218" s="419">
        <f t="shared" si="935"/>
        <v>0.81875640587632392</v>
      </c>
      <c r="BR218" s="419">
        <f t="shared" si="935"/>
        <v>0.80329359891053698</v>
      </c>
      <c r="BS218" s="419">
        <f t="shared" si="935"/>
        <v>0.65203790898057212</v>
      </c>
      <c r="BT218" s="366"/>
      <c r="BU218" s="225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1"/>
      <c r="CR218" s="301"/>
      <c r="CS218" s="301"/>
      <c r="CT218" s="301"/>
      <c r="CU218" s="301"/>
      <c r="CV218" s="301"/>
      <c r="CW218" s="301"/>
      <c r="CX218" s="301"/>
      <c r="CY218" s="301"/>
      <c r="CZ218" s="301"/>
      <c r="DA218" s="301"/>
      <c r="DB218" s="301"/>
      <c r="DC218" s="301"/>
      <c r="DD218" s="301"/>
      <c r="DE218" s="301"/>
      <c r="DF218" s="301"/>
      <c r="DG218" s="301"/>
      <c r="DH218" s="301"/>
      <c r="DI218" s="301"/>
      <c r="DJ218" s="301"/>
      <c r="DK218" s="301"/>
      <c r="DL218" s="301"/>
      <c r="DM218" s="301"/>
      <c r="DN218" s="301"/>
      <c r="DO218" s="301"/>
      <c r="DP218" s="301"/>
      <c r="DQ218" s="301"/>
      <c r="DR218" s="301"/>
      <c r="DS218" s="301"/>
      <c r="DT218" s="301"/>
      <c r="DU218" s="301"/>
      <c r="DV218" s="301"/>
      <c r="DW218" s="301"/>
      <c r="DX218" s="301"/>
      <c r="DY218" s="301"/>
      <c r="DZ218" s="330"/>
      <c r="EA218" s="229"/>
      <c r="EB218" s="56"/>
      <c r="ED218" s="56"/>
    </row>
    <row r="219" spans="1:134" s="230" customFormat="1" x14ac:dyDescent="0.25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929"/>
        <v>0.6579029829116616</v>
      </c>
      <c r="AB219" s="235">
        <f t="shared" si="929"/>
        <v>0.64593345497839338</v>
      </c>
      <c r="AC219" s="235">
        <f t="shared" si="929"/>
        <v>0.64292366098550979</v>
      </c>
      <c r="AD219" s="235">
        <f t="shared" si="929"/>
        <v>0.64902317464325132</v>
      </c>
      <c r="AE219" s="235">
        <f t="shared" si="929"/>
        <v>0.7168186636385232</v>
      </c>
      <c r="AF219" s="235">
        <f t="shared" ref="AF219:BS219" si="936">(AE100+AE208+AF132-AF100-AF208)/(AE100+AE208+AF132-AF208)</f>
        <v>0.78954877923419908</v>
      </c>
      <c r="AG219" s="235">
        <f t="shared" si="936"/>
        <v>0.82050777479207171</v>
      </c>
      <c r="AH219" s="235">
        <f t="shared" si="936"/>
        <v>0.76308450563409946</v>
      </c>
      <c r="AI219" s="235">
        <f t="shared" si="936"/>
        <v>0.67535379724735711</v>
      </c>
      <c r="AJ219" s="235">
        <f t="shared" si="936"/>
        <v>0.73069153430712142</v>
      </c>
      <c r="AK219" s="235">
        <f t="shared" si="936"/>
        <v>0.7189320816553012</v>
      </c>
      <c r="AL219" s="235">
        <f t="shared" si="936"/>
        <v>0.72385361312536023</v>
      </c>
      <c r="AM219" s="235">
        <f t="shared" si="936"/>
        <v>0.68762869681165162</v>
      </c>
      <c r="AN219" s="235">
        <f t="shared" si="936"/>
        <v>0.72686782965499974</v>
      </c>
      <c r="AO219" s="235">
        <f t="shared" si="936"/>
        <v>0.71516695221961268</v>
      </c>
      <c r="AP219" s="235">
        <f t="shared" si="936"/>
        <v>0.75435903374972657</v>
      </c>
      <c r="AQ219" s="235">
        <f t="shared" si="936"/>
        <v>0.76444170393550237</v>
      </c>
      <c r="AR219" s="235">
        <f t="shared" si="936"/>
        <v>0.85707944239803535</v>
      </c>
      <c r="AS219" s="235">
        <f t="shared" si="936"/>
        <v>0.82762701715042586</v>
      </c>
      <c r="AT219" s="235">
        <f t="shared" si="936"/>
        <v>0.78251403771422479</v>
      </c>
      <c r="AU219" s="235">
        <f t="shared" si="936"/>
        <v>0.50446921573279147</v>
      </c>
      <c r="AV219" s="366">
        <f t="shared" si="936"/>
        <v>0.25911617432137807</v>
      </c>
      <c r="AW219" s="366">
        <f t="shared" si="936"/>
        <v>0.36038443790676356</v>
      </c>
      <c r="AX219" s="366">
        <f t="shared" si="936"/>
        <v>0.53391544509934308</v>
      </c>
      <c r="AY219" s="366">
        <f t="shared" si="936"/>
        <v>0.79264685672686575</v>
      </c>
      <c r="AZ219" s="366">
        <f t="shared" si="936"/>
        <v>0.72140377141114198</v>
      </c>
      <c r="BA219" s="366">
        <f t="shared" si="936"/>
        <v>0.71988088018051211</v>
      </c>
      <c r="BB219" s="366">
        <f t="shared" si="936"/>
        <v>0.77746996854835981</v>
      </c>
      <c r="BC219" s="366">
        <f t="shared" si="936"/>
        <v>0.77580595427144206</v>
      </c>
      <c r="BD219" s="366">
        <f t="shared" si="936"/>
        <v>0.86688459097395609</v>
      </c>
      <c r="BE219" s="366">
        <f t="shared" si="936"/>
        <v>0.81834188560313914</v>
      </c>
      <c r="BF219" s="366">
        <f t="shared" si="936"/>
        <v>0.77854640374126105</v>
      </c>
      <c r="BG219" s="366">
        <f t="shared" si="936"/>
        <v>0.74532474671403148</v>
      </c>
      <c r="BH219" s="419">
        <f t="shared" si="936"/>
        <v>0.73333110125913481</v>
      </c>
      <c r="BI219" s="419">
        <f t="shared" si="936"/>
        <v>0.79904941274668417</v>
      </c>
      <c r="BJ219" s="419">
        <f t="shared" si="936"/>
        <v>0.79050426097743876</v>
      </c>
      <c r="BK219" s="419">
        <f t="shared" si="936"/>
        <v>0.71405502089449624</v>
      </c>
      <c r="BL219" s="419">
        <f t="shared" si="936"/>
        <v>0.74814004762833319</v>
      </c>
      <c r="BM219" s="419">
        <f t="shared" si="936"/>
        <v>0.78613970713975112</v>
      </c>
      <c r="BN219" s="419">
        <f t="shared" si="936"/>
        <v>0.7229128536177627</v>
      </c>
      <c r="BO219" s="419">
        <f t="shared" si="936"/>
        <v>0.81616116390578419</v>
      </c>
      <c r="BP219" s="419">
        <f t="shared" si="936"/>
        <v>0.83237838068162517</v>
      </c>
      <c r="BQ219" s="419">
        <f t="shared" si="936"/>
        <v>0.8254699155239138</v>
      </c>
      <c r="BR219" s="419">
        <f t="shared" si="936"/>
        <v>0.81166515521858784</v>
      </c>
      <c r="BS219" s="419">
        <f t="shared" si="936"/>
        <v>0.73348672926777958</v>
      </c>
      <c r="BT219" s="366"/>
      <c r="BU219" s="225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1"/>
      <c r="CR219" s="301"/>
      <c r="CS219" s="301"/>
      <c r="CT219" s="301"/>
      <c r="CU219" s="301"/>
      <c r="CV219" s="301"/>
      <c r="CW219" s="301"/>
      <c r="CX219" s="301"/>
      <c r="CY219" s="301"/>
      <c r="CZ219" s="301"/>
      <c r="DA219" s="301"/>
      <c r="DB219" s="301"/>
      <c r="DC219" s="301"/>
      <c r="DD219" s="301"/>
      <c r="DE219" s="301"/>
      <c r="DF219" s="301"/>
      <c r="DG219" s="301"/>
      <c r="DH219" s="301"/>
      <c r="DI219" s="301"/>
      <c r="DJ219" s="301"/>
      <c r="DK219" s="301"/>
      <c r="DL219" s="301"/>
      <c r="DM219" s="301"/>
      <c r="DN219" s="301"/>
      <c r="DO219" s="301"/>
      <c r="DP219" s="301"/>
      <c r="DQ219" s="301"/>
      <c r="DR219" s="301"/>
      <c r="DS219" s="301"/>
      <c r="DT219" s="301"/>
      <c r="DU219" s="301"/>
      <c r="DV219" s="301"/>
      <c r="DW219" s="301"/>
      <c r="DX219" s="301"/>
      <c r="DY219" s="301"/>
      <c r="DZ219" s="330"/>
      <c r="EA219" s="229"/>
      <c r="EB219" s="56"/>
      <c r="ED219" s="56"/>
    </row>
    <row r="220" spans="1:134" s="56" customFormat="1" x14ac:dyDescent="0.25">
      <c r="A220" s="143"/>
      <c r="B220" s="57" t="s">
        <v>144</v>
      </c>
      <c r="C220" s="108"/>
      <c r="D220" s="167">
        <f t="shared" ref="D220:BS220" si="937">(C101+C209+D133-D101-D209)/(C101+C209+D133-D209)</f>
        <v>0.18149695564816992</v>
      </c>
      <c r="E220" s="167">
        <f t="shared" si="937"/>
        <v>0.17469048983308227</v>
      </c>
      <c r="F220" s="167">
        <f t="shared" si="937"/>
        <v>0.19546615774921425</v>
      </c>
      <c r="G220" s="167">
        <f t="shared" si="937"/>
        <v>0.16208349188349863</v>
      </c>
      <c r="H220" s="168">
        <f t="shared" si="937"/>
        <v>0.18568638909768986</v>
      </c>
      <c r="I220" s="167">
        <f t="shared" si="937"/>
        <v>0.2174430296823508</v>
      </c>
      <c r="J220" s="168">
        <f t="shared" si="937"/>
        <v>0.21086771991984785</v>
      </c>
      <c r="K220" s="167">
        <f t="shared" si="937"/>
        <v>0.14563304975821389</v>
      </c>
      <c r="L220" s="169">
        <f t="shared" si="937"/>
        <v>0.13264045343257641</v>
      </c>
      <c r="M220" s="168">
        <f t="shared" si="937"/>
        <v>0.24089944128103302</v>
      </c>
      <c r="N220" s="168">
        <f t="shared" si="937"/>
        <v>0.2431354781304241</v>
      </c>
      <c r="O220" s="168">
        <f t="shared" si="937"/>
        <v>0.18431133539393776</v>
      </c>
      <c r="P220" s="168">
        <f t="shared" si="937"/>
        <v>0.14903316536358399</v>
      </c>
      <c r="Q220" s="168">
        <f t="shared" si="937"/>
        <v>0.14493857766869772</v>
      </c>
      <c r="R220" s="168">
        <f t="shared" si="937"/>
        <v>0.13345448833464957</v>
      </c>
      <c r="S220" s="168">
        <f t="shared" si="937"/>
        <v>5.1209613687358838E-2</v>
      </c>
      <c r="T220" s="168">
        <f t="shared" si="937"/>
        <v>0.16637144902726825</v>
      </c>
      <c r="U220" s="168">
        <f t="shared" si="937"/>
        <v>0.24916695732097066</v>
      </c>
      <c r="V220" s="168">
        <f t="shared" si="937"/>
        <v>0.32689241356159787</v>
      </c>
      <c r="W220" s="168">
        <f t="shared" si="937"/>
        <v>0.18442316259222208</v>
      </c>
      <c r="X220" s="169">
        <f t="shared" si="937"/>
        <v>3.7843158508984266E-2</v>
      </c>
      <c r="Y220" s="168">
        <f t="shared" si="937"/>
        <v>0.26681079770467953</v>
      </c>
      <c r="Z220" s="168">
        <v>0.1558312325859095</v>
      </c>
      <c r="AA220" s="168">
        <f t="shared" si="937"/>
        <v>0.14102596174194307</v>
      </c>
      <c r="AB220" s="168">
        <f t="shared" si="937"/>
        <v>4.3074513245187858E-2</v>
      </c>
      <c r="AC220" s="168">
        <f t="shared" si="937"/>
        <v>0.1694758485769991</v>
      </c>
      <c r="AD220" s="168">
        <f t="shared" si="937"/>
        <v>0.14660157928522394</v>
      </c>
      <c r="AE220" s="168">
        <f t="shared" si="937"/>
        <v>0.25026146099556035</v>
      </c>
      <c r="AF220" s="168">
        <f t="shared" si="937"/>
        <v>2.9467511294524237E-2</v>
      </c>
      <c r="AG220" s="168">
        <f t="shared" si="937"/>
        <v>0.2246630193742136</v>
      </c>
      <c r="AH220" s="168">
        <f t="shared" si="937"/>
        <v>0.29594950807499537</v>
      </c>
      <c r="AI220" s="168">
        <f t="shared" si="937"/>
        <v>0.3160193020015632</v>
      </c>
      <c r="AJ220" s="168">
        <f t="shared" si="937"/>
        <v>-0.18080247653720802</v>
      </c>
      <c r="AK220" s="168">
        <f t="shared" si="937"/>
        <v>0.16785902728203855</v>
      </c>
      <c r="AL220" s="168">
        <f t="shared" si="937"/>
        <v>0.21819733645003536</v>
      </c>
      <c r="AM220" s="168">
        <f t="shared" si="937"/>
        <v>0.23797948104598513</v>
      </c>
      <c r="AN220" s="168">
        <f t="shared" si="937"/>
        <v>0.15934651355510832</v>
      </c>
      <c r="AO220" s="168">
        <f t="shared" si="937"/>
        <v>0.1293209291594222</v>
      </c>
      <c r="AP220" s="168">
        <f t="shared" si="937"/>
        <v>0.13525982884782339</v>
      </c>
      <c r="AQ220" s="168">
        <f t="shared" si="937"/>
        <v>0.27984236584816025</v>
      </c>
      <c r="AR220" s="168">
        <f t="shared" si="937"/>
        <v>0.46652321116583917</v>
      </c>
      <c r="AS220" s="168">
        <f t="shared" si="937"/>
        <v>4.2122645836882869E-2</v>
      </c>
      <c r="AT220" s="168">
        <f t="shared" si="937"/>
        <v>0.37930466110175776</v>
      </c>
      <c r="AU220" s="168">
        <f t="shared" si="937"/>
        <v>6.991710094397359E-2</v>
      </c>
      <c r="AV220" s="271">
        <f t="shared" si="937"/>
        <v>0.1535005391589121</v>
      </c>
      <c r="AW220" s="271">
        <f t="shared" si="937"/>
        <v>0.13171085335542668</v>
      </c>
      <c r="AX220" s="271">
        <f t="shared" si="937"/>
        <v>-4.2032106499608458E-2</v>
      </c>
      <c r="AY220" s="271">
        <f t="shared" si="937"/>
        <v>0.37750378092566295</v>
      </c>
      <c r="AZ220" s="271">
        <f t="shared" si="937"/>
        <v>0.35550487773976941</v>
      </c>
      <c r="BA220" s="271">
        <f t="shared" si="937"/>
        <v>0.28991192848961966</v>
      </c>
      <c r="BB220" s="271">
        <f t="shared" si="937"/>
        <v>0.21794562704749479</v>
      </c>
      <c r="BC220" s="271">
        <f t="shared" si="937"/>
        <v>0.39926453110362281</v>
      </c>
      <c r="BD220" s="271">
        <f t="shared" si="937"/>
        <v>0.13821429735632559</v>
      </c>
      <c r="BE220" s="271">
        <f t="shared" si="937"/>
        <v>0.24897777530527662</v>
      </c>
      <c r="BF220" s="271">
        <f t="shared" si="937"/>
        <v>0.23704028144736283</v>
      </c>
      <c r="BG220" s="271">
        <f t="shared" si="937"/>
        <v>0.25606320171029717</v>
      </c>
      <c r="BH220" s="418">
        <f t="shared" si="937"/>
        <v>0.24776634774476655</v>
      </c>
      <c r="BI220" s="418">
        <f t="shared" si="937"/>
        <v>0.31498387834014852</v>
      </c>
      <c r="BJ220" s="418">
        <f t="shared" si="937"/>
        <v>0.40490066983454515</v>
      </c>
      <c r="BK220" s="418">
        <f t="shared" si="937"/>
        <v>0.27967473646485991</v>
      </c>
      <c r="BL220" s="418">
        <f t="shared" si="937"/>
        <v>0.38956920409060136</v>
      </c>
      <c r="BM220" s="418">
        <f t="shared" si="937"/>
        <v>0.27364821923380023</v>
      </c>
      <c r="BN220" s="418">
        <f t="shared" si="937"/>
        <v>0.37768534048976854</v>
      </c>
      <c r="BO220" s="418">
        <f t="shared" si="937"/>
        <v>0.14674762808349145</v>
      </c>
      <c r="BP220" s="418">
        <f t="shared" si="937"/>
        <v>0.27791516073806355</v>
      </c>
      <c r="BQ220" s="418">
        <f t="shared" si="937"/>
        <v>0.37087324230690849</v>
      </c>
      <c r="BR220" s="418">
        <f t="shared" si="937"/>
        <v>0.31651582783897786</v>
      </c>
      <c r="BS220" s="418">
        <f t="shared" si="937"/>
        <v>0.33974895397489541</v>
      </c>
      <c r="BT220" s="271"/>
      <c r="BU220" s="108"/>
      <c r="BV220" s="168">
        <f t="shared" ref="BV220:CQ220" si="938">P220-D220</f>
        <v>-3.2463790284585931E-2</v>
      </c>
      <c r="BW220" s="168">
        <f t="shared" si="938"/>
        <v>-2.9751912164384553E-2</v>
      </c>
      <c r="BX220" s="168">
        <f t="shared" si="938"/>
        <v>-6.201166941456468E-2</v>
      </c>
      <c r="BY220" s="168">
        <f t="shared" si="938"/>
        <v>-0.11087387819613979</v>
      </c>
      <c r="BZ220" s="168">
        <f t="shared" si="938"/>
        <v>-1.9314940070421616E-2</v>
      </c>
      <c r="CA220" s="168">
        <f t="shared" si="938"/>
        <v>3.1723927638619864E-2</v>
      </c>
      <c r="CB220" s="168">
        <f t="shared" si="938"/>
        <v>0.11602469364175003</v>
      </c>
      <c r="CC220" s="168">
        <f t="shared" si="938"/>
        <v>3.8790112834008184E-2</v>
      </c>
      <c r="CD220" s="168">
        <f t="shared" si="938"/>
        <v>-9.4797294923592151E-2</v>
      </c>
      <c r="CE220" s="168">
        <f t="shared" si="938"/>
        <v>2.5911356423646503E-2</v>
      </c>
      <c r="CF220" s="168">
        <f t="shared" si="938"/>
        <v>-8.7304245544514603E-2</v>
      </c>
      <c r="CG220" s="168">
        <f t="shared" si="938"/>
        <v>-4.3285373651994696E-2</v>
      </c>
      <c r="CH220" s="168">
        <f t="shared" si="938"/>
        <v>-0.10595865211839614</v>
      </c>
      <c r="CI220" s="168">
        <f t="shared" si="938"/>
        <v>2.4537270908301378E-2</v>
      </c>
      <c r="CJ220" s="168">
        <f t="shared" si="938"/>
        <v>1.3147090950574369E-2</v>
      </c>
      <c r="CK220" s="168">
        <f t="shared" si="938"/>
        <v>0.19905184730820152</v>
      </c>
      <c r="CL220" s="168">
        <f t="shared" si="938"/>
        <v>-0.13690393773274401</v>
      </c>
      <c r="CM220" s="271">
        <f t="shared" si="938"/>
        <v>-2.4503937946757065E-2</v>
      </c>
      <c r="CN220" s="271">
        <f t="shared" si="938"/>
        <v>-3.0942905486602501E-2</v>
      </c>
      <c r="CO220" s="271">
        <f t="shared" si="938"/>
        <v>0.13159613940934112</v>
      </c>
      <c r="CP220" s="271">
        <f t="shared" si="938"/>
        <v>-0.21864563504619228</v>
      </c>
      <c r="CQ220" s="298">
        <f t="shared" si="938"/>
        <v>-9.8951770422640972E-2</v>
      </c>
      <c r="CR220" s="298">
        <f t="shared" ref="CR220:DY220" si="939">AL220-Z220</f>
        <v>6.236610386412586E-2</v>
      </c>
      <c r="CS220" s="298">
        <f t="shared" si="939"/>
        <v>9.6953519304042057E-2</v>
      </c>
      <c r="CT220" s="298">
        <f t="shared" si="939"/>
        <v>0.11627200030992046</v>
      </c>
      <c r="CU220" s="298">
        <f t="shared" si="939"/>
        <v>-4.0154919417576901E-2</v>
      </c>
      <c r="CV220" s="298">
        <f t="shared" si="939"/>
        <v>-1.1341750437400544E-2</v>
      </c>
      <c r="CW220" s="298">
        <f t="shared" si="939"/>
        <v>2.9580904852599899E-2</v>
      </c>
      <c r="CX220" s="298">
        <f t="shared" si="939"/>
        <v>0.43705569987131493</v>
      </c>
      <c r="CY220" s="298">
        <f t="shared" si="939"/>
        <v>-0.18254037353733071</v>
      </c>
      <c r="CZ220" s="298">
        <f t="shared" si="939"/>
        <v>8.3355153026762385E-2</v>
      </c>
      <c r="DA220" s="298">
        <f t="shared" si="939"/>
        <v>-0.24610220105758962</v>
      </c>
      <c r="DB220" s="298">
        <f t="shared" si="939"/>
        <v>0.33430301569612009</v>
      </c>
      <c r="DC220" s="298">
        <f t="shared" si="939"/>
        <v>-3.6148173926611876E-2</v>
      </c>
      <c r="DD220" s="298">
        <f t="shared" si="939"/>
        <v>-0.26022944294964384</v>
      </c>
      <c r="DE220" s="298">
        <f t="shared" si="939"/>
        <v>0.13952429987967782</v>
      </c>
      <c r="DF220" s="298">
        <f t="shared" si="939"/>
        <v>0.19615836418466109</v>
      </c>
      <c r="DG220" s="298">
        <f t="shared" si="939"/>
        <v>0.16059099933019746</v>
      </c>
      <c r="DH220" s="298">
        <f t="shared" si="939"/>
        <v>8.2685798199671395E-2</v>
      </c>
      <c r="DI220" s="298">
        <f t="shared" si="939"/>
        <v>0.11942216525546256</v>
      </c>
      <c r="DJ220" s="298">
        <f t="shared" si="939"/>
        <v>-0.32830891380951355</v>
      </c>
      <c r="DK220" s="298">
        <f t="shared" si="939"/>
        <v>0.20685512946839374</v>
      </c>
      <c r="DL220" s="298">
        <f t="shared" si="939"/>
        <v>-0.14226437965439492</v>
      </c>
      <c r="DM220" s="298">
        <f t="shared" si="939"/>
        <v>0.1861461007663236</v>
      </c>
      <c r="DN220" s="298">
        <f t="shared" si="939"/>
        <v>9.4265808585854455E-2</v>
      </c>
      <c r="DO220" s="298">
        <f t="shared" si="939"/>
        <v>0.18327302498472184</v>
      </c>
      <c r="DP220" s="298">
        <f t="shared" si="939"/>
        <v>0.44693277633415363</v>
      </c>
      <c r="DQ220" s="298">
        <f t="shared" si="939"/>
        <v>-9.7829044460803039E-2</v>
      </c>
      <c r="DR220" s="298">
        <f t="shared" si="939"/>
        <v>3.4064326350831953E-2</v>
      </c>
      <c r="DS220" s="298">
        <f t="shared" si="939"/>
        <v>-1.6263709255819436E-2</v>
      </c>
      <c r="DT220" s="298">
        <f t="shared" si="939"/>
        <v>0.15973971344227375</v>
      </c>
      <c r="DU220" s="298">
        <f t="shared" si="939"/>
        <v>-0.25251690302013136</v>
      </c>
      <c r="DV220" s="298">
        <f t="shared" si="939"/>
        <v>0.13970086338173796</v>
      </c>
      <c r="DW220" s="298">
        <f t="shared" si="939"/>
        <v>0.12189546700163187</v>
      </c>
      <c r="DX220" s="298">
        <f t="shared" si="939"/>
        <v>7.9475546391615026E-2</v>
      </c>
      <c r="DY220" s="298">
        <f t="shared" si="939"/>
        <v>8.3685752264598234E-2</v>
      </c>
      <c r="DZ220" s="325"/>
      <c r="EA220" s="61"/>
    </row>
    <row r="221" spans="1:134" s="230" customFormat="1" x14ac:dyDescent="0.25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3.1773956782479303E-2</v>
      </c>
      <c r="Y221" s="235">
        <f>(X102+X210+Y134-Y102-Y210)/(X102+X210+Y134-Y210)</f>
        <v>0.29817295350025258</v>
      </c>
      <c r="Z221" s="235">
        <v>0.25560589848673176</v>
      </c>
      <c r="AA221" s="235">
        <f t="shared" ref="AA221:AE222" si="940">(Z102+Z210+AA134-AA102-AA210)/(Z102+Z210+AA134-AA210)</f>
        <v>0.41862265143521582</v>
      </c>
      <c r="AB221" s="235">
        <f t="shared" si="940"/>
        <v>0.23216934304352616</v>
      </c>
      <c r="AC221" s="235">
        <f t="shared" si="940"/>
        <v>0.17355615879650779</v>
      </c>
      <c r="AD221" s="235">
        <f t="shared" si="940"/>
        <v>0.19967909441984952</v>
      </c>
      <c r="AE221" s="235">
        <f t="shared" si="940"/>
        <v>9.3047569543347516E-2</v>
      </c>
      <c r="AF221" s="235">
        <f t="shared" ref="AF221:BS221" si="941">(AE102+AE210+AF134-AF102-AF210)/(AE102+AE210+AF134-AF210)</f>
        <v>-0.27538470053969516</v>
      </c>
      <c r="AG221" s="235">
        <f t="shared" si="941"/>
        <v>0.15676025226976684</v>
      </c>
      <c r="AH221" s="235">
        <f t="shared" si="941"/>
        <v>0.26216986896598549</v>
      </c>
      <c r="AI221" s="235">
        <f t="shared" si="941"/>
        <v>0.15042425754928873</v>
      </c>
      <c r="AJ221" s="235">
        <f t="shared" si="941"/>
        <v>6.8299448597814685E-2</v>
      </c>
      <c r="AK221" s="235">
        <f t="shared" si="941"/>
        <v>0.15457938558713752</v>
      </c>
      <c r="AL221" s="235">
        <f t="shared" si="941"/>
        <v>-0.59133826496301278</v>
      </c>
      <c r="AM221" s="235">
        <f t="shared" si="941"/>
        <v>0.25276493650886533</v>
      </c>
      <c r="AN221" s="235">
        <f t="shared" si="941"/>
        <v>0.18030277544154752</v>
      </c>
      <c r="AO221" s="235">
        <f t="shared" si="941"/>
        <v>0.58582960600174638</v>
      </c>
      <c r="AP221" s="235">
        <f t="shared" si="941"/>
        <v>0.3398590446358653</v>
      </c>
      <c r="AQ221" s="235">
        <f t="shared" si="941"/>
        <v>0.61789428693546089</v>
      </c>
      <c r="AR221" s="235">
        <f t="shared" si="941"/>
        <v>0.86803073624017157</v>
      </c>
      <c r="AS221" s="235">
        <f t="shared" si="941"/>
        <v>-0.13700787401574804</v>
      </c>
      <c r="AT221" s="235">
        <f t="shared" si="941"/>
        <v>0.4066457299159153</v>
      </c>
      <c r="AU221" s="235">
        <f t="shared" si="941"/>
        <v>6.7583431158812685E-2</v>
      </c>
      <c r="AV221" s="366">
        <f t="shared" si="941"/>
        <v>-6.0950217679348856E-2</v>
      </c>
      <c r="AW221" s="366">
        <f t="shared" si="941"/>
        <v>0.33180661577608145</v>
      </c>
      <c r="AX221" s="366">
        <f t="shared" si="941"/>
        <v>-0.12596626844694309</v>
      </c>
      <c r="AY221" s="366">
        <f t="shared" si="941"/>
        <v>0.47760242905873973</v>
      </c>
      <c r="AZ221" s="366">
        <f t="shared" si="941"/>
        <v>0.30439900597288222</v>
      </c>
      <c r="BA221" s="366">
        <f t="shared" si="941"/>
        <v>0.31312861932337704</v>
      </c>
      <c r="BB221" s="366">
        <f t="shared" si="941"/>
        <v>0.24575079872204472</v>
      </c>
      <c r="BC221" s="366">
        <f t="shared" si="941"/>
        <v>0.25685891446530196</v>
      </c>
      <c r="BD221" s="366">
        <f t="shared" si="941"/>
        <v>0.21231338353811599</v>
      </c>
      <c r="BE221" s="366">
        <f t="shared" si="941"/>
        <v>0.30330430434601441</v>
      </c>
      <c r="BF221" s="366">
        <f t="shared" si="941"/>
        <v>0.21243523316062177</v>
      </c>
      <c r="BG221" s="366">
        <f t="shared" si="941"/>
        <v>0.20505074345055463</v>
      </c>
      <c r="BH221" s="419">
        <f t="shared" si="941"/>
        <v>0.14846490174410223</v>
      </c>
      <c r="BI221" s="419">
        <f t="shared" si="941"/>
        <v>0.31240400789877859</v>
      </c>
      <c r="BJ221" s="419">
        <f t="shared" si="941"/>
        <v>0.2581034543969894</v>
      </c>
      <c r="BK221" s="419">
        <f t="shared" si="941"/>
        <v>0.22153223316293272</v>
      </c>
      <c r="BL221" s="419">
        <f t="shared" si="941"/>
        <v>0.22888645345554781</v>
      </c>
      <c r="BM221" s="419">
        <f t="shared" si="941"/>
        <v>0.24382856770663713</v>
      </c>
      <c r="BN221" s="419">
        <f t="shared" si="941"/>
        <v>0.64711806371479408</v>
      </c>
      <c r="BO221" s="419">
        <f t="shared" si="941"/>
        <v>0.33444583507161729</v>
      </c>
      <c r="BP221" s="419">
        <f t="shared" si="941"/>
        <v>0.4330165264241177</v>
      </c>
      <c r="BQ221" s="419">
        <f t="shared" si="941"/>
        <v>0.42205503592246169</v>
      </c>
      <c r="BR221" s="419">
        <f t="shared" si="941"/>
        <v>0.35698793547512542</v>
      </c>
      <c r="BS221" s="419">
        <f t="shared" si="941"/>
        <v>0.46979013500868866</v>
      </c>
      <c r="BT221" s="366"/>
      <c r="BU221" s="225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1"/>
      <c r="CR221" s="301"/>
      <c r="CS221" s="301"/>
      <c r="CT221" s="301"/>
      <c r="CU221" s="301"/>
      <c r="CV221" s="301"/>
      <c r="CW221" s="301"/>
      <c r="CX221" s="301"/>
      <c r="CY221" s="301"/>
      <c r="CZ221" s="301"/>
      <c r="DA221" s="301"/>
      <c r="DB221" s="301"/>
      <c r="DC221" s="301"/>
      <c r="DD221" s="301"/>
      <c r="DE221" s="301"/>
      <c r="DF221" s="301"/>
      <c r="DG221" s="301"/>
      <c r="DH221" s="301"/>
      <c r="DI221" s="301"/>
      <c r="DJ221" s="301"/>
      <c r="DK221" s="301"/>
      <c r="DL221" s="301"/>
      <c r="DM221" s="301"/>
      <c r="DN221" s="301"/>
      <c r="DO221" s="301"/>
      <c r="DP221" s="301"/>
      <c r="DQ221" s="301"/>
      <c r="DR221" s="301"/>
      <c r="DS221" s="301"/>
      <c r="DT221" s="301"/>
      <c r="DU221" s="301"/>
      <c r="DV221" s="301"/>
      <c r="DW221" s="301"/>
      <c r="DX221" s="301"/>
      <c r="DY221" s="301"/>
      <c r="DZ221" s="330"/>
      <c r="EA221" s="229"/>
      <c r="EB221" s="56"/>
      <c r="ED221" s="56"/>
    </row>
    <row r="222" spans="1:134" s="230" customFormat="1" x14ac:dyDescent="0.25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3.8863579407000692E-2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940"/>
        <v>8.4956379151629818E-2</v>
      </c>
      <c r="AB222" s="235">
        <f t="shared" si="940"/>
        <v>1.1870786776775671E-2</v>
      </c>
      <c r="AC222" s="235">
        <f t="shared" si="940"/>
        <v>0.16889482500227104</v>
      </c>
      <c r="AD222" s="235">
        <f t="shared" si="940"/>
        <v>0.13871137934523886</v>
      </c>
      <c r="AE222" s="235">
        <f t="shared" si="940"/>
        <v>0.2735698692760713</v>
      </c>
      <c r="AF222" s="235">
        <f t="shared" ref="AF222:BS222" si="942">(AE103+AE211+AF135-AF103-AF211)/(AE103+AE211+AF135-AF211)</f>
        <v>8.627675821441691E-2</v>
      </c>
      <c r="AG222" s="235">
        <f t="shared" si="942"/>
        <v>0.24195372790103764</v>
      </c>
      <c r="AH222" s="235">
        <f t="shared" si="942"/>
        <v>0.30540692093482991</v>
      </c>
      <c r="AI222" s="235">
        <f t="shared" si="942"/>
        <v>0.37799467613132209</v>
      </c>
      <c r="AJ222" s="235">
        <f t="shared" si="942"/>
        <v>-0.29922804760373112</v>
      </c>
      <c r="AK222" s="235">
        <f t="shared" si="942"/>
        <v>0.17277715160666057</v>
      </c>
      <c r="AL222" s="235">
        <f t="shared" si="942"/>
        <v>0.54222250934031035</v>
      </c>
      <c r="AM222" s="235">
        <f t="shared" si="942"/>
        <v>0.221247289041935</v>
      </c>
      <c r="AN222" s="235">
        <f t="shared" si="942"/>
        <v>0.13816147462930214</v>
      </c>
      <c r="AO222" s="235">
        <f t="shared" si="942"/>
        <v>-0.26335070508890251</v>
      </c>
      <c r="AP222" s="235">
        <f t="shared" si="942"/>
        <v>7.6969658337582861E-2</v>
      </c>
      <c r="AQ222" s="235">
        <f t="shared" si="942"/>
        <v>0.20773142614016249</v>
      </c>
      <c r="AR222" s="235">
        <f t="shared" si="942"/>
        <v>0.41665834415260161</v>
      </c>
      <c r="AS222" s="235">
        <f t="shared" si="942"/>
        <v>5.8383725750882763E-2</v>
      </c>
      <c r="AT222" s="235">
        <f t="shared" si="942"/>
        <v>0.3757093757493406</v>
      </c>
      <c r="AU222" s="235">
        <f t="shared" si="942"/>
        <v>7.020726468993703E-2</v>
      </c>
      <c r="AV222" s="366">
        <f t="shared" si="942"/>
        <v>0.17879227592365218</v>
      </c>
      <c r="AW222" s="366">
        <f t="shared" si="942"/>
        <v>8.0587699908984525E-2</v>
      </c>
      <c r="AX222" s="366">
        <f t="shared" si="942"/>
        <v>-1.7961507456670696E-2</v>
      </c>
      <c r="AY222" s="366">
        <f t="shared" si="942"/>
        <v>0.33295519001701646</v>
      </c>
      <c r="AZ222" s="366">
        <f t="shared" si="942"/>
        <v>0.37643991213187361</v>
      </c>
      <c r="BA222" s="366">
        <f t="shared" si="942"/>
        <v>0.2776537324241144</v>
      </c>
      <c r="BB222" s="366">
        <f t="shared" si="942"/>
        <v>0.20406905055487054</v>
      </c>
      <c r="BC222" s="366">
        <f t="shared" si="942"/>
        <v>0.46915973568465597</v>
      </c>
      <c r="BD222" s="366">
        <f t="shared" si="942"/>
        <v>9.4677465262504201E-2</v>
      </c>
      <c r="BE222" s="366">
        <f t="shared" si="942"/>
        <v>0.22176064129595224</v>
      </c>
      <c r="BF222" s="366">
        <f t="shared" si="942"/>
        <v>0.24758310291238622</v>
      </c>
      <c r="BG222" s="366">
        <f t="shared" si="942"/>
        <v>0.2779193463576427</v>
      </c>
      <c r="BH222" s="419">
        <f t="shared" si="942"/>
        <v>0.29021194446726362</v>
      </c>
      <c r="BI222" s="419">
        <f t="shared" si="942"/>
        <v>0.31630006902856289</v>
      </c>
      <c r="BJ222" s="419">
        <f t="shared" si="942"/>
        <v>0.47478366684694429</v>
      </c>
      <c r="BK222" s="419">
        <f t="shared" si="942"/>
        <v>0.31240825156455226</v>
      </c>
      <c r="BL222" s="419">
        <f t="shared" si="942"/>
        <v>0.47903184053844161</v>
      </c>
      <c r="BM222" s="419">
        <f t="shared" si="942"/>
        <v>0.29273682454969979</v>
      </c>
      <c r="BN222" s="419">
        <f t="shared" si="942"/>
        <v>0.19827432045779686</v>
      </c>
      <c r="BO222" s="419">
        <f t="shared" si="942"/>
        <v>9.4323500281591671E-2</v>
      </c>
      <c r="BP222" s="419">
        <f t="shared" si="942"/>
        <v>0.23681339835728954</v>
      </c>
      <c r="BQ222" s="419">
        <f t="shared" si="942"/>
        <v>0.35902945512719975</v>
      </c>
      <c r="BR222" s="419">
        <f t="shared" si="942"/>
        <v>0.30630907816693159</v>
      </c>
      <c r="BS222" s="419">
        <f t="shared" si="942"/>
        <v>0.30471886646382085</v>
      </c>
      <c r="BT222" s="366"/>
      <c r="BU222" s="225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1"/>
      <c r="CR222" s="301"/>
      <c r="CS222" s="301"/>
      <c r="CT222" s="301"/>
      <c r="CU222" s="301"/>
      <c r="CV222" s="301"/>
      <c r="CW222" s="301"/>
      <c r="CX222" s="301"/>
      <c r="CY222" s="301"/>
      <c r="CZ222" s="301"/>
      <c r="DA222" s="301"/>
      <c r="DB222" s="301"/>
      <c r="DC222" s="301"/>
      <c r="DD222" s="301"/>
      <c r="DE222" s="301"/>
      <c r="DF222" s="301"/>
      <c r="DG222" s="301"/>
      <c r="DH222" s="301"/>
      <c r="DI222" s="301"/>
      <c r="DJ222" s="301"/>
      <c r="DK222" s="301"/>
      <c r="DL222" s="301"/>
      <c r="DM222" s="301"/>
      <c r="DN222" s="301"/>
      <c r="DO222" s="301"/>
      <c r="DP222" s="301"/>
      <c r="DQ222" s="301"/>
      <c r="DR222" s="301"/>
      <c r="DS222" s="301"/>
      <c r="DT222" s="301"/>
      <c r="DU222" s="301"/>
      <c r="DV222" s="301"/>
      <c r="DW222" s="301"/>
      <c r="DX222" s="301"/>
      <c r="DY222" s="301"/>
      <c r="DZ222" s="330"/>
      <c r="EA222" s="229"/>
      <c r="EB222" s="56"/>
      <c r="ED222" s="56"/>
    </row>
    <row r="223" spans="1:134" s="56" customFormat="1" x14ac:dyDescent="0.25">
      <c r="A223" s="143"/>
      <c r="B223" s="57" t="s">
        <v>145</v>
      </c>
      <c r="C223" s="108"/>
      <c r="D223" s="167">
        <f t="shared" ref="D223:BS223" si="943">(C104+C212+D136-D104-D212)/(C104+C212+D136-D212)</f>
        <v>0.88600990643361166</v>
      </c>
      <c r="E223" s="167">
        <f t="shared" si="943"/>
        <v>0.89623321179958793</v>
      </c>
      <c r="F223" s="167">
        <f t="shared" si="943"/>
        <v>0.90452220835071728</v>
      </c>
      <c r="G223" s="167">
        <f t="shared" si="943"/>
        <v>0.92726982946886072</v>
      </c>
      <c r="H223" s="168">
        <f t="shared" si="943"/>
        <v>0.94775470086935032</v>
      </c>
      <c r="I223" s="167">
        <f t="shared" si="943"/>
        <v>0.91373065042472867</v>
      </c>
      <c r="J223" s="168">
        <f t="shared" si="943"/>
        <v>0.90192067919228347</v>
      </c>
      <c r="K223" s="167">
        <f t="shared" si="943"/>
        <v>0.76687790647163279</v>
      </c>
      <c r="L223" s="169">
        <f t="shared" si="943"/>
        <v>0.72091231996757477</v>
      </c>
      <c r="M223" s="168">
        <f t="shared" si="943"/>
        <v>0.88472440428668608</v>
      </c>
      <c r="N223" s="168">
        <f t="shared" si="943"/>
        <v>0.868911954591153</v>
      </c>
      <c r="O223" s="168">
        <f t="shared" si="943"/>
        <v>0.847677095094443</v>
      </c>
      <c r="P223" s="168">
        <f t="shared" si="943"/>
        <v>0.69028389296508719</v>
      </c>
      <c r="Q223" s="168">
        <f t="shared" si="943"/>
        <v>0.77846937097970248</v>
      </c>
      <c r="R223" s="168">
        <f t="shared" si="943"/>
        <v>0.80060510374025806</v>
      </c>
      <c r="S223" s="168">
        <f t="shared" si="943"/>
        <v>0.76915174082276316</v>
      </c>
      <c r="T223" s="168">
        <f t="shared" si="943"/>
        <v>0.89152504377654163</v>
      </c>
      <c r="U223" s="168">
        <f t="shared" si="943"/>
        <v>0.87866721928131264</v>
      </c>
      <c r="V223" s="168">
        <f t="shared" si="943"/>
        <v>0.80697416389285148</v>
      </c>
      <c r="W223" s="168">
        <f t="shared" si="943"/>
        <v>0.87646928746819142</v>
      </c>
      <c r="X223" s="169">
        <f t="shared" si="943"/>
        <v>0.74149596318186539</v>
      </c>
      <c r="Y223" s="168">
        <f t="shared" si="943"/>
        <v>0.83201176621051287</v>
      </c>
      <c r="Z223" s="168">
        <v>0.7950580223850523</v>
      </c>
      <c r="AA223" s="168">
        <f t="shared" si="943"/>
        <v>0.84976360383904925</v>
      </c>
      <c r="AB223" s="168">
        <f t="shared" si="943"/>
        <v>0.85902324910467531</v>
      </c>
      <c r="AC223" s="168">
        <f t="shared" si="943"/>
        <v>0.87649599714197557</v>
      </c>
      <c r="AD223" s="168">
        <f t="shared" si="943"/>
        <v>0.83416440127796321</v>
      </c>
      <c r="AE223" s="168">
        <f t="shared" si="943"/>
        <v>0.90356593650242079</v>
      </c>
      <c r="AF223" s="168">
        <f t="shared" si="943"/>
        <v>0.90181845646322434</v>
      </c>
      <c r="AG223" s="168">
        <f t="shared" si="943"/>
        <v>0.91941406681137561</v>
      </c>
      <c r="AH223" s="168">
        <f t="shared" si="943"/>
        <v>0.82075180926401425</v>
      </c>
      <c r="AI223" s="168">
        <f t="shared" si="943"/>
        <v>0.75672045511201069</v>
      </c>
      <c r="AJ223" s="168">
        <f t="shared" si="943"/>
        <v>0.87729926003605374</v>
      </c>
      <c r="AK223" s="168">
        <f t="shared" si="943"/>
        <v>0.81048788893341839</v>
      </c>
      <c r="AL223" s="168">
        <f t="shared" si="943"/>
        <v>0.8421733416098236</v>
      </c>
      <c r="AM223" s="168">
        <f t="shared" si="943"/>
        <v>0.84337483936397284</v>
      </c>
      <c r="AN223" s="168">
        <f t="shared" si="943"/>
        <v>0.89231286457484893</v>
      </c>
      <c r="AO223" s="168">
        <f t="shared" si="943"/>
        <v>0.85699869323299671</v>
      </c>
      <c r="AP223" s="168">
        <f t="shared" si="943"/>
        <v>0.872243447162247</v>
      </c>
      <c r="AQ223" s="168">
        <f t="shared" si="943"/>
        <v>0.82361092757836463</v>
      </c>
      <c r="AR223" s="168">
        <f t="shared" si="943"/>
        <v>0.95498000781649284</v>
      </c>
      <c r="AS223" s="168">
        <f t="shared" si="943"/>
        <v>0.91317187532132793</v>
      </c>
      <c r="AT223" s="168">
        <f t="shared" si="943"/>
        <v>0.89508490206235447</v>
      </c>
      <c r="AU223" s="168">
        <f t="shared" si="943"/>
        <v>0.67661541452557417</v>
      </c>
      <c r="AV223" s="271">
        <f t="shared" si="943"/>
        <v>0.68680380053362455</v>
      </c>
      <c r="AW223" s="271">
        <f t="shared" si="943"/>
        <v>0.76994335561685945</v>
      </c>
      <c r="AX223" s="271">
        <f t="shared" si="943"/>
        <v>0.81142369608657583</v>
      </c>
      <c r="AY223" s="271">
        <f t="shared" si="943"/>
        <v>0.94800666364879238</v>
      </c>
      <c r="AZ223" s="271">
        <f t="shared" si="943"/>
        <v>0.89280525709567071</v>
      </c>
      <c r="BA223" s="271">
        <f t="shared" si="943"/>
        <v>0.9041635234987776</v>
      </c>
      <c r="BB223" s="271">
        <f t="shared" si="943"/>
        <v>0.937522654733837</v>
      </c>
      <c r="BC223" s="271">
        <f t="shared" si="943"/>
        <v>0.93546239094553174</v>
      </c>
      <c r="BD223" s="271">
        <f t="shared" si="943"/>
        <v>0.95295909925543287</v>
      </c>
      <c r="BE223" s="271">
        <f t="shared" si="943"/>
        <v>0.89117786915051322</v>
      </c>
      <c r="BF223" s="271">
        <f t="shared" si="943"/>
        <v>0.88016232991167342</v>
      </c>
      <c r="BG223" s="271">
        <f t="shared" si="943"/>
        <v>0.8654785383326089</v>
      </c>
      <c r="BH223" s="418">
        <f t="shared" si="943"/>
        <v>0.86692885371693418</v>
      </c>
      <c r="BI223" s="418">
        <f t="shared" si="943"/>
        <v>0.91234282789090515</v>
      </c>
      <c r="BJ223" s="418">
        <f t="shared" si="943"/>
        <v>0.91356787765073999</v>
      </c>
      <c r="BK223" s="418">
        <f t="shared" si="943"/>
        <v>0.75443546096605008</v>
      </c>
      <c r="BL223" s="418">
        <f t="shared" si="943"/>
        <v>0.84348493199917751</v>
      </c>
      <c r="BM223" s="418">
        <f t="shared" si="943"/>
        <v>0.86036155210067322</v>
      </c>
      <c r="BN223" s="418">
        <f t="shared" si="943"/>
        <v>0.88322518640626546</v>
      </c>
      <c r="BO223" s="418">
        <f t="shared" si="943"/>
        <v>0.914569957201115</v>
      </c>
      <c r="BP223" s="418">
        <f t="shared" si="943"/>
        <v>0.86833014950502263</v>
      </c>
      <c r="BQ223" s="418">
        <f t="shared" si="943"/>
        <v>0.89125360927328179</v>
      </c>
      <c r="BR223" s="418">
        <f t="shared" si="943"/>
        <v>0.91689701524521572</v>
      </c>
      <c r="BS223" s="418">
        <f t="shared" si="943"/>
        <v>0.69964098444146361</v>
      </c>
      <c r="BT223" s="271"/>
      <c r="BU223" s="108"/>
      <c r="BV223" s="168">
        <f t="shared" ref="BV223:CE226" si="944">P223-D223</f>
        <v>-0.19572601346852447</v>
      </c>
      <c r="BW223" s="168">
        <f t="shared" si="944"/>
        <v>-0.11776384081988545</v>
      </c>
      <c r="BX223" s="168">
        <f t="shared" si="944"/>
        <v>-0.10391710461045922</v>
      </c>
      <c r="BY223" s="168">
        <f t="shared" si="944"/>
        <v>-0.15811808864609755</v>
      </c>
      <c r="BZ223" s="168">
        <f t="shared" si="944"/>
        <v>-5.6229657092808694E-2</v>
      </c>
      <c r="CA223" s="168">
        <f t="shared" si="944"/>
        <v>-3.5063431143416035E-2</v>
      </c>
      <c r="CB223" s="168">
        <f t="shared" si="944"/>
        <v>-9.4946515299431988E-2</v>
      </c>
      <c r="CC223" s="168">
        <f t="shared" si="944"/>
        <v>0.10959138099655863</v>
      </c>
      <c r="CD223" s="168">
        <f t="shared" si="944"/>
        <v>2.0583643214290626E-2</v>
      </c>
      <c r="CE223" s="168">
        <f t="shared" si="944"/>
        <v>-5.2712638076173213E-2</v>
      </c>
      <c r="CF223" s="168">
        <f t="shared" ref="CF223:CQ226" si="945">Z223-N223</f>
        <v>-7.3853932206100703E-2</v>
      </c>
      <c r="CG223" s="168">
        <f t="shared" si="945"/>
        <v>2.0865087446062525E-3</v>
      </c>
      <c r="CH223" s="168">
        <f t="shared" si="945"/>
        <v>0.16873935613958813</v>
      </c>
      <c r="CI223" s="168">
        <f t="shared" si="945"/>
        <v>9.8026626162273089E-2</v>
      </c>
      <c r="CJ223" s="168">
        <f t="shared" si="945"/>
        <v>3.3559297537705146E-2</v>
      </c>
      <c r="CK223" s="168">
        <f t="shared" si="945"/>
        <v>0.13441419567965762</v>
      </c>
      <c r="CL223" s="168">
        <f t="shared" si="945"/>
        <v>1.0293412686682712E-2</v>
      </c>
      <c r="CM223" s="271">
        <f t="shared" si="945"/>
        <v>4.0746847530062968E-2</v>
      </c>
      <c r="CN223" s="271">
        <f t="shared" si="945"/>
        <v>1.3777645371162772E-2</v>
      </c>
      <c r="CO223" s="271">
        <f t="shared" si="945"/>
        <v>-0.11974883235618072</v>
      </c>
      <c r="CP223" s="271">
        <f t="shared" si="945"/>
        <v>0.13580329685418835</v>
      </c>
      <c r="CQ223" s="298">
        <f t="shared" si="945"/>
        <v>-2.1523877277094483E-2</v>
      </c>
      <c r="CR223" s="298">
        <f t="shared" ref="CR223:DY226" si="946">AL223-Z223</f>
        <v>4.7115319224771302E-2</v>
      </c>
      <c r="CS223" s="298">
        <f t="shared" si="946"/>
        <v>-6.3887644750764139E-3</v>
      </c>
      <c r="CT223" s="298">
        <f t="shared" si="946"/>
        <v>3.3289615470173617E-2</v>
      </c>
      <c r="CU223" s="298">
        <f t="shared" si="946"/>
        <v>-1.9497303908978858E-2</v>
      </c>
      <c r="CV223" s="298">
        <f t="shared" si="946"/>
        <v>3.8079045884283791E-2</v>
      </c>
      <c r="CW223" s="298">
        <f t="shared" si="946"/>
        <v>-7.9955008924056159E-2</v>
      </c>
      <c r="CX223" s="298">
        <f t="shared" si="946"/>
        <v>5.3161551353268499E-2</v>
      </c>
      <c r="CY223" s="298">
        <f t="shared" si="946"/>
        <v>-6.2421914900476771E-3</v>
      </c>
      <c r="CZ223" s="298">
        <f t="shared" si="946"/>
        <v>7.4333092798340217E-2</v>
      </c>
      <c r="DA223" s="298">
        <f t="shared" si="946"/>
        <v>-8.0105040586436527E-2</v>
      </c>
      <c r="DB223" s="298">
        <f t="shared" si="946"/>
        <v>-0.19049545950242919</v>
      </c>
      <c r="DC223" s="298">
        <f t="shared" si="946"/>
        <v>-4.0544533316558939E-2</v>
      </c>
      <c r="DD223" s="298">
        <f t="shared" si="946"/>
        <v>-3.0749645523247771E-2</v>
      </c>
      <c r="DE223" s="298">
        <f t="shared" si="946"/>
        <v>0.10463182428481954</v>
      </c>
      <c r="DF223" s="298">
        <f t="shared" si="946"/>
        <v>4.9239252082178275E-4</v>
      </c>
      <c r="DG223" s="298">
        <f t="shared" si="946"/>
        <v>4.7164830265780888E-2</v>
      </c>
      <c r="DH223" s="298">
        <f t="shared" si="946"/>
        <v>6.5279207571590003E-2</v>
      </c>
      <c r="DI223" s="298">
        <f t="shared" si="946"/>
        <v>0.11185146336716711</v>
      </c>
      <c r="DJ223" s="298">
        <f t="shared" si="946"/>
        <v>-2.0209085610599642E-3</v>
      </c>
      <c r="DK223" s="298">
        <f t="shared" si="946"/>
        <v>-2.1994006170814706E-2</v>
      </c>
      <c r="DL223" s="298">
        <f t="shared" si="946"/>
        <v>-1.4922572150681046E-2</v>
      </c>
      <c r="DM223" s="298">
        <f t="shared" si="946"/>
        <v>0.18886312380703474</v>
      </c>
      <c r="DN223" s="298">
        <f t="shared" si="946"/>
        <v>0.18012505318330962</v>
      </c>
      <c r="DO223" s="298">
        <f t="shared" si="946"/>
        <v>0.1423994722740457</v>
      </c>
      <c r="DP223" s="298">
        <f t="shared" si="946"/>
        <v>0.10214418156416416</v>
      </c>
      <c r="DQ223" s="298">
        <f t="shared" si="946"/>
        <v>-0.1935712026827423</v>
      </c>
      <c r="DR223" s="298">
        <f t="shared" si="946"/>
        <v>-4.9320325096493201E-2</v>
      </c>
      <c r="DS223" s="298">
        <f t="shared" si="946"/>
        <v>-4.3801971398104378E-2</v>
      </c>
      <c r="DT223" s="298">
        <f t="shared" si="946"/>
        <v>-5.4297468327571541E-2</v>
      </c>
      <c r="DU223" s="298">
        <f t="shared" si="946"/>
        <v>-2.0892433744416739E-2</v>
      </c>
      <c r="DV223" s="298">
        <f t="shared" si="946"/>
        <v>-8.4628949750410243E-2</v>
      </c>
      <c r="DW223" s="298">
        <f t="shared" si="946"/>
        <v>7.57401227685639E-5</v>
      </c>
      <c r="DX223" s="298">
        <f t="shared" si="946"/>
        <v>3.6734685333542294E-2</v>
      </c>
      <c r="DY223" s="298">
        <f t="shared" si="946"/>
        <v>-0.1658375538911453</v>
      </c>
      <c r="DZ223" s="325"/>
      <c r="EA223" s="61"/>
    </row>
    <row r="224" spans="1:134" s="56" customFormat="1" x14ac:dyDescent="0.25">
      <c r="A224" s="143"/>
      <c r="B224" s="57" t="s">
        <v>146</v>
      </c>
      <c r="C224" s="108"/>
      <c r="D224" s="167">
        <f t="shared" ref="D224:BS224" si="947">(C105+C213+D137-D105-D213)/(C105+C213+D137-D213)</f>
        <v>0.91729566742705193</v>
      </c>
      <c r="E224" s="167">
        <f t="shared" si="947"/>
        <v>0.95959628582918732</v>
      </c>
      <c r="F224" s="167">
        <f t="shared" si="947"/>
        <v>0.9063464080920911</v>
      </c>
      <c r="G224" s="167">
        <f t="shared" si="947"/>
        <v>0.92428657667781666</v>
      </c>
      <c r="H224" s="168">
        <f t="shared" si="947"/>
        <v>0.95924180919209956</v>
      </c>
      <c r="I224" s="167">
        <f t="shared" si="947"/>
        <v>0.93903712679525642</v>
      </c>
      <c r="J224" s="168">
        <f t="shared" si="947"/>
        <v>0.96231843404366624</v>
      </c>
      <c r="K224" s="167">
        <f t="shared" si="947"/>
        <v>0.748911780110329</v>
      </c>
      <c r="L224" s="169">
        <f t="shared" si="947"/>
        <v>0.70283868294092822</v>
      </c>
      <c r="M224" s="168">
        <f t="shared" si="947"/>
        <v>0.87730574753860524</v>
      </c>
      <c r="N224" s="168">
        <f t="shared" si="947"/>
        <v>0.88506835318257715</v>
      </c>
      <c r="O224" s="168">
        <f t="shared" si="947"/>
        <v>0.854221959173733</v>
      </c>
      <c r="P224" s="168">
        <f t="shared" si="947"/>
        <v>0.69031864724674008</v>
      </c>
      <c r="Q224" s="168">
        <f t="shared" si="947"/>
        <v>0.85972661436642095</v>
      </c>
      <c r="R224" s="168">
        <f t="shared" si="947"/>
        <v>0.93601031176982696</v>
      </c>
      <c r="S224" s="168">
        <f t="shared" si="947"/>
        <v>0.7826760626750503</v>
      </c>
      <c r="T224" s="168">
        <f t="shared" si="947"/>
        <v>0.931177550339501</v>
      </c>
      <c r="U224" s="168">
        <f t="shared" si="947"/>
        <v>0.93151223413111639</v>
      </c>
      <c r="V224" s="168">
        <f t="shared" si="947"/>
        <v>0.78237383915401071</v>
      </c>
      <c r="W224" s="168">
        <f t="shared" si="947"/>
        <v>0.85842584711620273</v>
      </c>
      <c r="X224" s="169">
        <f t="shared" si="947"/>
        <v>0.62474885658637447</v>
      </c>
      <c r="Y224" s="168">
        <f t="shared" si="947"/>
        <v>0.83804302711676815</v>
      </c>
      <c r="Z224" s="168">
        <v>0.9229775685971715</v>
      </c>
      <c r="AA224" s="168">
        <f t="shared" si="947"/>
        <v>0.95542694713491116</v>
      </c>
      <c r="AB224" s="168">
        <f t="shared" si="947"/>
        <v>0.88209214635466693</v>
      </c>
      <c r="AC224" s="168">
        <f t="shared" si="947"/>
        <v>0.96737842006982222</v>
      </c>
      <c r="AD224" s="168">
        <f t="shared" si="947"/>
        <v>0.86304601349447641</v>
      </c>
      <c r="AE224" s="168">
        <f t="shared" si="947"/>
        <v>0.87898988067315009</v>
      </c>
      <c r="AF224" s="168">
        <f t="shared" si="947"/>
        <v>0.93625343749457202</v>
      </c>
      <c r="AG224" s="168">
        <f t="shared" si="947"/>
        <v>0.96299428479847982</v>
      </c>
      <c r="AH224" s="168">
        <f t="shared" si="947"/>
        <v>0.7230914499598895</v>
      </c>
      <c r="AI224" s="168">
        <f t="shared" si="947"/>
        <v>0.94029359599317319</v>
      </c>
      <c r="AJ224" s="168">
        <f t="shared" si="947"/>
        <v>0.920268669230629</v>
      </c>
      <c r="AK224" s="168">
        <f t="shared" si="947"/>
        <v>0.84438553894816559</v>
      </c>
      <c r="AL224" s="168">
        <f t="shared" si="947"/>
        <v>0.9684827626616338</v>
      </c>
      <c r="AM224" s="168">
        <f t="shared" si="947"/>
        <v>0.94297450819814954</v>
      </c>
      <c r="AN224" s="168">
        <f t="shared" si="947"/>
        <v>0.97048873931574164</v>
      </c>
      <c r="AO224" s="168">
        <f t="shared" si="947"/>
        <v>0.96888929751253872</v>
      </c>
      <c r="AP224" s="168">
        <f t="shared" si="947"/>
        <v>0.97293151083321217</v>
      </c>
      <c r="AQ224" s="168">
        <f t="shared" si="947"/>
        <v>0.78315658681769584</v>
      </c>
      <c r="AR224" s="168">
        <f t="shared" si="947"/>
        <v>0.98131587694749145</v>
      </c>
      <c r="AS224" s="168">
        <f t="shared" si="947"/>
        <v>0.91485423037716618</v>
      </c>
      <c r="AT224" s="168">
        <f t="shared" si="947"/>
        <v>0.85951816355675292</v>
      </c>
      <c r="AU224" s="168">
        <f t="shared" si="947"/>
        <v>0.73516064926801783</v>
      </c>
      <c r="AV224" s="271">
        <f t="shared" si="947"/>
        <v>0.49007879765128237</v>
      </c>
      <c r="AW224" s="271">
        <f t="shared" si="947"/>
        <v>0.77606126423771504</v>
      </c>
      <c r="AX224" s="271">
        <f t="shared" si="947"/>
        <v>0.80987081704801789</v>
      </c>
      <c r="AY224" s="271">
        <f t="shared" si="947"/>
        <v>0.99075077019512758</v>
      </c>
      <c r="AZ224" s="271">
        <f t="shared" si="947"/>
        <v>0.83038080022610139</v>
      </c>
      <c r="BA224" s="271">
        <f t="shared" si="947"/>
        <v>0.94472885855138411</v>
      </c>
      <c r="BB224" s="271">
        <f t="shared" si="947"/>
        <v>0.97488947108274382</v>
      </c>
      <c r="BC224" s="271">
        <f t="shared" si="947"/>
        <v>0.96663170891732575</v>
      </c>
      <c r="BD224" s="271">
        <f t="shared" si="947"/>
        <v>0.96036454549095218</v>
      </c>
      <c r="BE224" s="271">
        <f t="shared" si="947"/>
        <v>0.93807330169757996</v>
      </c>
      <c r="BF224" s="271">
        <f t="shared" si="947"/>
        <v>0.9352141689527077</v>
      </c>
      <c r="BG224" s="271">
        <f t="shared" si="947"/>
        <v>0.90260956595994746</v>
      </c>
      <c r="BH224" s="418">
        <f t="shared" si="947"/>
        <v>0.76154876499572122</v>
      </c>
      <c r="BI224" s="418">
        <f t="shared" si="947"/>
        <v>0.91511847498230725</v>
      </c>
      <c r="BJ224" s="418">
        <f t="shared" si="947"/>
        <v>0.85396790708580039</v>
      </c>
      <c r="BK224" s="418">
        <f t="shared" si="947"/>
        <v>0.79190225581105766</v>
      </c>
      <c r="BL224" s="418">
        <f t="shared" si="947"/>
        <v>0.95104157156173097</v>
      </c>
      <c r="BM224" s="418">
        <f t="shared" si="947"/>
        <v>0.9297825712537936</v>
      </c>
      <c r="BN224" s="418">
        <f t="shared" si="947"/>
        <v>0.94347349688770077</v>
      </c>
      <c r="BO224" s="418">
        <f t="shared" si="947"/>
        <v>0.93843159758455985</v>
      </c>
      <c r="BP224" s="418">
        <f t="shared" si="947"/>
        <v>0.85215134661416791</v>
      </c>
      <c r="BQ224" s="418">
        <f t="shared" si="947"/>
        <v>0.90087940160741786</v>
      </c>
      <c r="BR224" s="418">
        <f t="shared" si="947"/>
        <v>0.93107892996552999</v>
      </c>
      <c r="BS224" s="418">
        <f t="shared" si="947"/>
        <v>0.6766060664863619</v>
      </c>
      <c r="BT224" s="271"/>
      <c r="BU224" s="108"/>
      <c r="BV224" s="168">
        <f t="shared" si="944"/>
        <v>-0.22697702018031185</v>
      </c>
      <c r="BW224" s="168">
        <f t="shared" si="944"/>
        <v>-9.9869671462766374E-2</v>
      </c>
      <c r="BX224" s="168">
        <f t="shared" si="944"/>
        <v>2.9663903677735859E-2</v>
      </c>
      <c r="BY224" s="168">
        <f t="shared" si="944"/>
        <v>-0.14161051400276636</v>
      </c>
      <c r="BZ224" s="168">
        <f t="shared" si="944"/>
        <v>-2.8064258852598556E-2</v>
      </c>
      <c r="CA224" s="168">
        <f t="shared" si="944"/>
        <v>-7.524892664140026E-3</v>
      </c>
      <c r="CB224" s="168">
        <f t="shared" si="944"/>
        <v>-0.17994459488965553</v>
      </c>
      <c r="CC224" s="168">
        <f t="shared" si="944"/>
        <v>0.10951406700587374</v>
      </c>
      <c r="CD224" s="168">
        <f t="shared" si="944"/>
        <v>-7.8089826354553749E-2</v>
      </c>
      <c r="CE224" s="168">
        <f t="shared" si="944"/>
        <v>-3.9262720421837094E-2</v>
      </c>
      <c r="CF224" s="168">
        <f t="shared" si="945"/>
        <v>3.7909215414594355E-2</v>
      </c>
      <c r="CG224" s="168">
        <f t="shared" si="945"/>
        <v>0.10120498796117816</v>
      </c>
      <c r="CH224" s="168">
        <f t="shared" si="945"/>
        <v>0.19177349910792685</v>
      </c>
      <c r="CI224" s="168">
        <f t="shared" si="945"/>
        <v>0.10765180570340127</v>
      </c>
      <c r="CJ224" s="168">
        <f t="shared" si="945"/>
        <v>-7.2964298275350559E-2</v>
      </c>
      <c r="CK224" s="168">
        <f t="shared" si="945"/>
        <v>9.6313817998099793E-2</v>
      </c>
      <c r="CL224" s="168">
        <f t="shared" si="945"/>
        <v>5.0758871550710127E-3</v>
      </c>
      <c r="CM224" s="271">
        <f t="shared" si="945"/>
        <v>3.1482050667363426E-2</v>
      </c>
      <c r="CN224" s="271">
        <f t="shared" si="945"/>
        <v>-5.928238919412121E-2</v>
      </c>
      <c r="CO224" s="271">
        <f t="shared" si="945"/>
        <v>8.1867748876970459E-2</v>
      </c>
      <c r="CP224" s="271">
        <f t="shared" si="945"/>
        <v>0.29551981264425453</v>
      </c>
      <c r="CQ224" s="298">
        <f t="shared" si="945"/>
        <v>6.342511831397446E-3</v>
      </c>
      <c r="CR224" s="298">
        <f t="shared" si="946"/>
        <v>4.5505194064462295E-2</v>
      </c>
      <c r="CS224" s="298">
        <f t="shared" si="946"/>
        <v>-1.2452438936761623E-2</v>
      </c>
      <c r="CT224" s="298">
        <f t="shared" si="946"/>
        <v>8.8396592961074716E-2</v>
      </c>
      <c r="CU224" s="298">
        <f t="shared" si="946"/>
        <v>1.5108774427164962E-3</v>
      </c>
      <c r="CV224" s="298">
        <f t="shared" si="946"/>
        <v>0.10988549733873576</v>
      </c>
      <c r="CW224" s="298">
        <f t="shared" si="946"/>
        <v>-9.5833293855454249E-2</v>
      </c>
      <c r="CX224" s="298">
        <f t="shared" si="946"/>
        <v>4.5062439452919434E-2</v>
      </c>
      <c r="CY224" s="298">
        <f t="shared" si="946"/>
        <v>-4.8140054421313638E-2</v>
      </c>
      <c r="CZ224" s="298">
        <f t="shared" si="946"/>
        <v>0.13642671359686342</v>
      </c>
      <c r="DA224" s="298">
        <f t="shared" si="946"/>
        <v>-0.20513294672515536</v>
      </c>
      <c r="DB224" s="298">
        <f t="shared" si="946"/>
        <v>-0.43018987157934663</v>
      </c>
      <c r="DC224" s="298">
        <f t="shared" si="946"/>
        <v>-6.832427471045055E-2</v>
      </c>
      <c r="DD224" s="298">
        <f t="shared" si="946"/>
        <v>-0.15861194561361591</v>
      </c>
      <c r="DE224" s="298">
        <f t="shared" si="946"/>
        <v>4.7776261996978042E-2</v>
      </c>
      <c r="DF224" s="298">
        <f t="shared" si="946"/>
        <v>-0.14010793908964025</v>
      </c>
      <c r="DG224" s="298">
        <f t="shared" si="946"/>
        <v>-2.4160438961154607E-2</v>
      </c>
      <c r="DH224" s="298">
        <f t="shared" si="946"/>
        <v>1.9579602495316539E-3</v>
      </c>
      <c r="DI224" s="298">
        <f t="shared" si="946"/>
        <v>0.18347512209962991</v>
      </c>
      <c r="DJ224" s="298">
        <f t="shared" si="946"/>
        <v>-2.0951331456539268E-2</v>
      </c>
      <c r="DK224" s="298">
        <f t="shared" si="946"/>
        <v>2.3219071320413787E-2</v>
      </c>
      <c r="DL224" s="298">
        <f t="shared" si="946"/>
        <v>7.569600539595478E-2</v>
      </c>
      <c r="DM224" s="298">
        <f t="shared" si="946"/>
        <v>0.16744891669192963</v>
      </c>
      <c r="DN224" s="298">
        <f t="shared" si="946"/>
        <v>0.27146996734443885</v>
      </c>
      <c r="DO224" s="298">
        <f t="shared" si="946"/>
        <v>0.13905721074459221</v>
      </c>
      <c r="DP224" s="298">
        <f t="shared" si="946"/>
        <v>4.4097090037782505E-2</v>
      </c>
      <c r="DQ224" s="298">
        <f t="shared" si="946"/>
        <v>-0.19884851438406992</v>
      </c>
      <c r="DR224" s="298">
        <f t="shared" si="946"/>
        <v>0.12066077133562958</v>
      </c>
      <c r="DS224" s="298">
        <f t="shared" si="946"/>
        <v>-1.494628729759051E-2</v>
      </c>
      <c r="DT224" s="298">
        <f t="shared" si="946"/>
        <v>-3.141597419504305E-2</v>
      </c>
      <c r="DU224" s="298">
        <f t="shared" si="946"/>
        <v>-2.8200111332765898E-2</v>
      </c>
      <c r="DV224" s="298">
        <f t="shared" si="946"/>
        <v>-0.10821319887678427</v>
      </c>
      <c r="DW224" s="298">
        <f t="shared" si="946"/>
        <v>-3.7193900090162102E-2</v>
      </c>
      <c r="DX224" s="298">
        <f t="shared" si="946"/>
        <v>-4.135238987177714E-3</v>
      </c>
      <c r="DY224" s="298">
        <f t="shared" si="946"/>
        <v>-0.22600349947358556</v>
      </c>
      <c r="DZ224" s="325"/>
      <c r="EA224" s="61"/>
    </row>
    <row r="225" spans="1:131" s="56" customFormat="1" x14ac:dyDescent="0.25">
      <c r="A225" s="143"/>
      <c r="B225" s="57" t="s">
        <v>147</v>
      </c>
      <c r="C225" s="108"/>
      <c r="D225" s="167">
        <f t="shared" ref="D225:BH225" si="948">(C106+C214+D138-D106-D214)/(C106+C214+D138-D214)</f>
        <v>0.99835425777914188</v>
      </c>
      <c r="E225" s="167">
        <f t="shared" si="948"/>
        <v>1</v>
      </c>
      <c r="F225" s="167">
        <f t="shared" si="948"/>
        <v>0.93833422516114207</v>
      </c>
      <c r="G225" s="167">
        <f t="shared" si="948"/>
        <v>0.92113010961660291</v>
      </c>
      <c r="H225" s="168">
        <f t="shared" si="948"/>
        <v>0.88639381087935309</v>
      </c>
      <c r="I225" s="167">
        <f t="shared" si="948"/>
        <v>0.99924985696067448</v>
      </c>
      <c r="J225" s="168">
        <f t="shared" si="948"/>
        <v>0.99966917681006151</v>
      </c>
      <c r="K225" s="167">
        <f t="shared" si="948"/>
        <v>0.99960190317684627</v>
      </c>
      <c r="L225" s="169">
        <f t="shared" si="948"/>
        <v>0.92181180746101832</v>
      </c>
      <c r="M225" s="168">
        <f t="shared" si="948"/>
        <v>0.99999706533238575</v>
      </c>
      <c r="N225" s="168">
        <f t="shared" si="948"/>
        <v>0.88724717316560409</v>
      </c>
      <c r="O225" s="168">
        <f t="shared" si="948"/>
        <v>0.86132229170311769</v>
      </c>
      <c r="P225" s="168">
        <f t="shared" si="948"/>
        <v>0.93080146625992066</v>
      </c>
      <c r="Q225" s="168">
        <f t="shared" si="948"/>
        <v>0.95165803076069277</v>
      </c>
      <c r="R225" s="168">
        <f t="shared" si="948"/>
        <v>0.70693676579556253</v>
      </c>
      <c r="S225" s="168">
        <f t="shared" si="948"/>
        <v>0.92514391214940195</v>
      </c>
      <c r="T225" s="168">
        <f t="shared" si="948"/>
        <v>0.89436876634052587</v>
      </c>
      <c r="U225" s="168">
        <f t="shared" si="948"/>
        <v>0.95872890360654761</v>
      </c>
      <c r="V225" s="168">
        <f t="shared" si="948"/>
        <v>0.90186147284359541</v>
      </c>
      <c r="W225" s="168">
        <f t="shared" si="948"/>
        <v>0.97123443697275869</v>
      </c>
      <c r="X225" s="169">
        <f t="shared" si="948"/>
        <v>0.75289269939549786</v>
      </c>
      <c r="Y225" s="168">
        <f t="shared" si="948"/>
        <v>0.99991073739835223</v>
      </c>
      <c r="Z225" s="168">
        <v>0.82712568012980825</v>
      </c>
      <c r="AA225" s="168">
        <f t="shared" si="948"/>
        <v>0.95548047639394507</v>
      </c>
      <c r="AB225" s="168">
        <f t="shared" si="948"/>
        <v>0.98762985983417895</v>
      </c>
      <c r="AC225" s="168">
        <f t="shared" si="948"/>
        <v>0.90879577640941578</v>
      </c>
      <c r="AD225" s="168">
        <f t="shared" si="948"/>
        <v>0.93308540128006789</v>
      </c>
      <c r="AE225" s="168">
        <f t="shared" si="948"/>
        <v>0.92662116664777938</v>
      </c>
      <c r="AF225" s="168">
        <f t="shared" si="948"/>
        <v>0.92250584853183204</v>
      </c>
      <c r="AG225" s="168">
        <f t="shared" si="948"/>
        <v>0.78807831207704315</v>
      </c>
      <c r="AH225" s="168">
        <f t="shared" si="948"/>
        <v>0.67322343382806593</v>
      </c>
      <c r="AI225" s="168">
        <f t="shared" si="948"/>
        <v>0.76438298546766803</v>
      </c>
      <c r="AJ225" s="168">
        <f t="shared" si="948"/>
        <v>0.89673477800023549</v>
      </c>
      <c r="AK225" s="168">
        <f t="shared" si="948"/>
        <v>0.66957322997823665</v>
      </c>
      <c r="AL225" s="168">
        <f t="shared" si="948"/>
        <v>0.83184984928012817</v>
      </c>
      <c r="AM225" s="168">
        <f t="shared" si="948"/>
        <v>0.91420347568189009</v>
      </c>
      <c r="AN225" s="168">
        <f t="shared" si="948"/>
        <v>0.4556733632383605</v>
      </c>
      <c r="AO225" s="168">
        <f t="shared" si="948"/>
        <v>0.79374495875939943</v>
      </c>
      <c r="AP225" s="168">
        <f t="shared" si="948"/>
        <v>0.75150092538256674</v>
      </c>
      <c r="AQ225" s="168">
        <f t="shared" si="948"/>
        <v>0.86156778554169655</v>
      </c>
      <c r="AR225" s="168">
        <f t="shared" si="948"/>
        <v>0.97844899584976941</v>
      </c>
      <c r="AS225" s="168">
        <f t="shared" si="948"/>
        <v>0.69826115104070097</v>
      </c>
      <c r="AT225" s="168">
        <f t="shared" si="948"/>
        <v>0.9147756798891391</v>
      </c>
      <c r="AU225" s="168">
        <f t="shared" si="948"/>
        <v>0.91014091718068113</v>
      </c>
      <c r="AV225" s="271">
        <f t="shared" si="948"/>
        <v>0.80152860832950001</v>
      </c>
      <c r="AW225" s="271">
        <f t="shared" si="948"/>
        <v>0.99475281352299894</v>
      </c>
      <c r="AX225" s="271">
        <f t="shared" si="948"/>
        <v>0.49550522504731342</v>
      </c>
      <c r="AY225" s="271">
        <f t="shared" si="948"/>
        <v>0.83027649906953571</v>
      </c>
      <c r="AZ225" s="271">
        <f t="shared" si="948"/>
        <v>0.86958476377309135</v>
      </c>
      <c r="BA225" s="271">
        <f t="shared" si="948"/>
        <v>0.77128545415664951</v>
      </c>
      <c r="BB225" s="271">
        <f t="shared" si="948"/>
        <v>0.76734666150045039</v>
      </c>
      <c r="BC225" s="271">
        <f t="shared" si="948"/>
        <v>0.88885664538595477</v>
      </c>
      <c r="BD225" s="271">
        <f t="shared" si="948"/>
        <v>0.85540254996573861</v>
      </c>
      <c r="BE225" s="271">
        <f t="shared" si="948"/>
        <v>0.83110772512570474</v>
      </c>
      <c r="BF225" s="271">
        <f t="shared" si="948"/>
        <v>0.76772392751169305</v>
      </c>
      <c r="BG225" s="271">
        <f t="shared" si="948"/>
        <v>0.77489732188316762</v>
      </c>
      <c r="BH225" s="418">
        <f t="shared" si="948"/>
        <v>0.77582695440991112</v>
      </c>
      <c r="BI225" s="418">
        <f t="shared" ref="BI225:BR225" si="949">(BH106+BH214+BI138-BI106-BI214)/(BH106+BH214+BI138-BI214)</f>
        <v>0.76387102155522257</v>
      </c>
      <c r="BJ225" s="418">
        <f t="shared" si="949"/>
        <v>0.64614237862112123</v>
      </c>
      <c r="BK225" s="418">
        <f t="shared" si="949"/>
        <v>0.63487185647123989</v>
      </c>
      <c r="BL225" s="418">
        <f t="shared" si="949"/>
        <v>0.90244186046511632</v>
      </c>
      <c r="BM225" s="418">
        <f t="shared" si="949"/>
        <v>0.57517161033888042</v>
      </c>
      <c r="BN225" s="418">
        <f t="shared" si="949"/>
        <v>0.59397123434776811</v>
      </c>
      <c r="BO225" s="418">
        <f t="shared" si="949"/>
        <v>0.91184600597678456</v>
      </c>
      <c r="BP225" s="418">
        <f t="shared" si="949"/>
        <v>0.74485713957469302</v>
      </c>
      <c r="BQ225" s="418">
        <f t="shared" si="949"/>
        <v>0.83441980070716815</v>
      </c>
      <c r="BR225" s="418">
        <f t="shared" si="949"/>
        <v>0.9173613878833593</v>
      </c>
      <c r="BS225" s="418">
        <f t="shared" ref="BS225" si="950">(BR106+BR214+BS138-BS106-BS214)/(BR106+BR214+BS138-BS214)</f>
        <v>0.80576075794216051</v>
      </c>
      <c r="BT225" s="271"/>
      <c r="BU225" s="108"/>
      <c r="BV225" s="168">
        <f t="shared" si="944"/>
        <v>-6.7552791519221222E-2</v>
      </c>
      <c r="BW225" s="168">
        <f t="shared" si="944"/>
        <v>-4.8341969239307225E-2</v>
      </c>
      <c r="BX225" s="168">
        <f t="shared" si="944"/>
        <v>-0.23139745936557954</v>
      </c>
      <c r="BY225" s="168">
        <f t="shared" si="944"/>
        <v>4.0138025327990379E-3</v>
      </c>
      <c r="BZ225" s="168">
        <f t="shared" si="944"/>
        <v>7.9749554611727724E-3</v>
      </c>
      <c r="CA225" s="168">
        <f t="shared" si="944"/>
        <v>-4.0520953354126865E-2</v>
      </c>
      <c r="CB225" s="168">
        <f t="shared" si="944"/>
        <v>-9.7807703966466097E-2</v>
      </c>
      <c r="CC225" s="168">
        <f t="shared" si="944"/>
        <v>-2.8367466204087588E-2</v>
      </c>
      <c r="CD225" s="168">
        <f t="shared" si="944"/>
        <v>-0.16891910806552046</v>
      </c>
      <c r="CE225" s="168">
        <f t="shared" si="944"/>
        <v>-8.6327934033514353E-5</v>
      </c>
      <c r="CF225" s="168">
        <f t="shared" si="945"/>
        <v>-6.0121493035795837E-2</v>
      </c>
      <c r="CG225" s="168">
        <f t="shared" si="945"/>
        <v>9.4158184690827373E-2</v>
      </c>
      <c r="CH225" s="168">
        <f t="shared" si="945"/>
        <v>5.6828393574258285E-2</v>
      </c>
      <c r="CI225" s="168">
        <f t="shared" si="945"/>
        <v>-4.2862254351276996E-2</v>
      </c>
      <c r="CJ225" s="168">
        <f t="shared" si="945"/>
        <v>0.22614863548450537</v>
      </c>
      <c r="CK225" s="168">
        <f t="shared" si="945"/>
        <v>1.4772544983774338E-3</v>
      </c>
      <c r="CL225" s="168">
        <f t="shared" si="945"/>
        <v>2.8137082191306173E-2</v>
      </c>
      <c r="CM225" s="271">
        <f t="shared" si="945"/>
        <v>-0.17065059152950446</v>
      </c>
      <c r="CN225" s="271">
        <f t="shared" si="945"/>
        <v>-0.22863803901552948</v>
      </c>
      <c r="CO225" s="271">
        <f t="shared" si="945"/>
        <v>-0.20685145150509066</v>
      </c>
      <c r="CP225" s="271">
        <f t="shared" si="945"/>
        <v>0.14384207860473763</v>
      </c>
      <c r="CQ225" s="298">
        <f t="shared" si="945"/>
        <v>-0.33033750742011558</v>
      </c>
      <c r="CR225" s="298">
        <f t="shared" si="946"/>
        <v>4.7241691503199235E-3</v>
      </c>
      <c r="CS225" s="298">
        <f t="shared" si="946"/>
        <v>-4.1277000712054979E-2</v>
      </c>
      <c r="CT225" s="298">
        <f t="shared" si="946"/>
        <v>-0.53195649659581845</v>
      </c>
      <c r="CU225" s="298">
        <f t="shared" si="946"/>
        <v>-0.11505081765001635</v>
      </c>
      <c r="CV225" s="298">
        <f t="shared" si="946"/>
        <v>-0.18158447589750115</v>
      </c>
      <c r="CW225" s="298">
        <f t="shared" si="946"/>
        <v>-6.505338110608283E-2</v>
      </c>
      <c r="CX225" s="298">
        <f t="shared" si="946"/>
        <v>5.594314731793737E-2</v>
      </c>
      <c r="CY225" s="298">
        <f t="shared" si="946"/>
        <v>-8.9817161036342186E-2</v>
      </c>
      <c r="CZ225" s="298">
        <f t="shared" si="946"/>
        <v>0.24155224606107317</v>
      </c>
      <c r="DA225" s="298">
        <f t="shared" si="946"/>
        <v>0.1457579317130131</v>
      </c>
      <c r="DB225" s="298">
        <f t="shared" si="946"/>
        <v>-9.5206169670735474E-2</v>
      </c>
      <c r="DC225" s="298">
        <f t="shared" si="946"/>
        <v>0.32517958354476229</v>
      </c>
      <c r="DD225" s="298">
        <f t="shared" si="946"/>
        <v>-0.33634462423281475</v>
      </c>
      <c r="DE225" s="298">
        <f t="shared" si="946"/>
        <v>-8.3926976612354376E-2</v>
      </c>
      <c r="DF225" s="298">
        <f t="shared" si="946"/>
        <v>0.41391140053473086</v>
      </c>
      <c r="DG225" s="298">
        <f t="shared" si="946"/>
        <v>-2.2459504602749925E-2</v>
      </c>
      <c r="DH225" s="298">
        <f t="shared" si="946"/>
        <v>1.5845736117883646E-2</v>
      </c>
      <c r="DI225" s="298">
        <f t="shared" si="946"/>
        <v>2.7288859844258218E-2</v>
      </c>
      <c r="DJ225" s="298">
        <f t="shared" si="946"/>
        <v>-0.1230464458840308</v>
      </c>
      <c r="DK225" s="298">
        <f t="shared" si="946"/>
        <v>0.13284657408500378</v>
      </c>
      <c r="DL225" s="298">
        <f t="shared" si="946"/>
        <v>-0.14705175237744605</v>
      </c>
      <c r="DM225" s="298">
        <f t="shared" si="946"/>
        <v>-0.13524359529751351</v>
      </c>
      <c r="DN225" s="298">
        <f t="shared" si="946"/>
        <v>-2.5701653919588896E-2</v>
      </c>
      <c r="DO225" s="298">
        <f t="shared" ref="DO225:DY225" si="951">BI225-AW225</f>
        <v>-0.23088179196777636</v>
      </c>
      <c r="DP225" s="298">
        <f t="shared" si="951"/>
        <v>0.1506371535738078</v>
      </c>
      <c r="DQ225" s="298">
        <f t="shared" si="951"/>
        <v>-0.19540464259829582</v>
      </c>
      <c r="DR225" s="298">
        <f t="shared" si="951"/>
        <v>3.2857096692024967E-2</v>
      </c>
      <c r="DS225" s="298">
        <f t="shared" si="951"/>
        <v>-0.19611384381776908</v>
      </c>
      <c r="DT225" s="298">
        <f t="shared" si="951"/>
        <v>-0.17337542715268228</v>
      </c>
      <c r="DU225" s="298">
        <f t="shared" si="951"/>
        <v>2.2989360590829788E-2</v>
      </c>
      <c r="DV225" s="298">
        <f t="shared" si="951"/>
        <v>-0.1105454103910456</v>
      </c>
      <c r="DW225" s="298">
        <f t="shared" si="951"/>
        <v>3.3120755814634029E-3</v>
      </c>
      <c r="DX225" s="298">
        <f t="shared" si="951"/>
        <v>0.14963746037166625</v>
      </c>
      <c r="DY225" s="298">
        <f t="shared" si="951"/>
        <v>3.0863436058992888E-2</v>
      </c>
      <c r="DZ225" s="325"/>
      <c r="EA225" s="61"/>
    </row>
    <row r="226" spans="1:131" s="70" customFormat="1" ht="15.75" thickBot="1" x14ac:dyDescent="0.3">
      <c r="A226" s="144"/>
      <c r="B226" s="109" t="s">
        <v>148</v>
      </c>
      <c r="C226" s="110"/>
      <c r="D226" s="170">
        <f t="shared" ref="D226:BS226" si="952">(C107+C215+D139-D107-D215)/(C107+C215+D139-D215)</f>
        <v>0.78916300308973486</v>
      </c>
      <c r="E226" s="170">
        <f t="shared" si="952"/>
        <v>0.80011383412899317</v>
      </c>
      <c r="F226" s="170">
        <f t="shared" si="952"/>
        <v>0.78635098740971132</v>
      </c>
      <c r="G226" s="170">
        <f t="shared" si="952"/>
        <v>0.83274949436970602</v>
      </c>
      <c r="H226" s="171">
        <f t="shared" si="952"/>
        <v>0.87654861731482347</v>
      </c>
      <c r="I226" s="170">
        <f t="shared" si="952"/>
        <v>0.85926878943454266</v>
      </c>
      <c r="J226" s="171">
        <f t="shared" si="952"/>
        <v>0.85941699136485883</v>
      </c>
      <c r="K226" s="170">
        <f t="shared" si="952"/>
        <v>0.73292648252649883</v>
      </c>
      <c r="L226" s="172">
        <f t="shared" si="952"/>
        <v>0.7001311284793228</v>
      </c>
      <c r="M226" s="171">
        <f t="shared" si="952"/>
        <v>0.81967428591571467</v>
      </c>
      <c r="N226" s="171">
        <f t="shared" si="952"/>
        <v>0.78957757104487825</v>
      </c>
      <c r="O226" s="171">
        <f t="shared" si="952"/>
        <v>0.74059494618185495</v>
      </c>
      <c r="P226" s="171">
        <f t="shared" si="952"/>
        <v>0.67683744327848272</v>
      </c>
      <c r="Q226" s="171">
        <f t="shared" si="952"/>
        <v>0.72159179534004458</v>
      </c>
      <c r="R226" s="171">
        <f t="shared" si="952"/>
        <v>0.67868161621508216</v>
      </c>
      <c r="S226" s="171">
        <f t="shared" si="952"/>
        <v>0.738613006021553</v>
      </c>
      <c r="T226" s="171">
        <f t="shared" si="952"/>
        <v>0.82014343480157315</v>
      </c>
      <c r="U226" s="171">
        <f t="shared" si="952"/>
        <v>0.79300627285647329</v>
      </c>
      <c r="V226" s="171">
        <f t="shared" si="952"/>
        <v>0.70631093590510718</v>
      </c>
      <c r="W226" s="171">
        <f t="shared" si="952"/>
        <v>0.79246848452146224</v>
      </c>
      <c r="X226" s="172">
        <f t="shared" si="952"/>
        <v>0.60452118057653281</v>
      </c>
      <c r="Y226" s="171">
        <f t="shared" si="952"/>
        <v>0.70729618780108061</v>
      </c>
      <c r="Z226" s="171">
        <v>0.6930138847499463</v>
      </c>
      <c r="AA226" s="171">
        <f t="shared" si="952"/>
        <v>0.69660455349542216</v>
      </c>
      <c r="AB226" s="171">
        <f t="shared" si="952"/>
        <v>0.69723382550470214</v>
      </c>
      <c r="AC226" s="171">
        <f t="shared" si="952"/>
        <v>0.68682706529225146</v>
      </c>
      <c r="AD226" s="171">
        <f t="shared" si="952"/>
        <v>0.68347335913902796</v>
      </c>
      <c r="AE226" s="171">
        <f t="shared" si="952"/>
        <v>0.75642503189669463</v>
      </c>
      <c r="AF226" s="171">
        <f t="shared" si="952"/>
        <v>0.80699543824232145</v>
      </c>
      <c r="AG226" s="171">
        <f t="shared" si="952"/>
        <v>0.83066892345650123</v>
      </c>
      <c r="AH226" s="171">
        <f t="shared" si="952"/>
        <v>0.75527287393507747</v>
      </c>
      <c r="AI226" s="171">
        <f t="shared" si="952"/>
        <v>0.71349632709348088</v>
      </c>
      <c r="AJ226" s="171">
        <f t="shared" si="952"/>
        <v>0.76853084830529872</v>
      </c>
      <c r="AK226" s="171">
        <f t="shared" si="952"/>
        <v>0.73220187691738337</v>
      </c>
      <c r="AL226" s="171">
        <f t="shared" si="952"/>
        <v>0.75375462028132378</v>
      </c>
      <c r="AM226" s="171">
        <f t="shared" si="952"/>
        <v>0.73901776690677834</v>
      </c>
      <c r="AN226" s="171">
        <f t="shared" si="952"/>
        <v>0.74088615655599488</v>
      </c>
      <c r="AO226" s="171">
        <f t="shared" si="952"/>
        <v>0.74043101185515736</v>
      </c>
      <c r="AP226" s="171">
        <f t="shared" si="952"/>
        <v>0.77114755324436657</v>
      </c>
      <c r="AQ226" s="171">
        <f t="shared" si="952"/>
        <v>0.76505860369171264</v>
      </c>
      <c r="AR226" s="171">
        <f t="shared" si="952"/>
        <v>0.88028096152624036</v>
      </c>
      <c r="AS226" s="171">
        <f t="shared" si="952"/>
        <v>0.82747755056368366</v>
      </c>
      <c r="AT226" s="171">
        <f t="shared" si="952"/>
        <v>0.80982103198427458</v>
      </c>
      <c r="AU226" s="171">
        <f t="shared" si="952"/>
        <v>0.57027681379597683</v>
      </c>
      <c r="AV226" s="272">
        <f t="shared" si="952"/>
        <v>0.36756510612873977</v>
      </c>
      <c r="AW226" s="272">
        <f t="shared" si="952"/>
        <v>0.85536093202874941</v>
      </c>
      <c r="AX226" s="272">
        <f t="shared" si="952"/>
        <v>0.60268935887478092</v>
      </c>
      <c r="AY226" s="272">
        <f t="shared" si="952"/>
        <v>0.83499182124643678</v>
      </c>
      <c r="AZ226" s="272">
        <f t="shared" si="952"/>
        <v>0.7602126687380566</v>
      </c>
      <c r="BA226" s="272">
        <f t="shared" si="952"/>
        <v>0.75243915137258965</v>
      </c>
      <c r="BB226" s="272">
        <f t="shared" si="952"/>
        <v>0.80277872351570068</v>
      </c>
      <c r="BC226" s="272">
        <f t="shared" si="952"/>
        <v>0.80908306045780864</v>
      </c>
      <c r="BD226" s="272">
        <f t="shared" si="952"/>
        <v>0.87905997102726807</v>
      </c>
      <c r="BE226" s="272">
        <f t="shared" si="952"/>
        <v>0.82880908957420174</v>
      </c>
      <c r="BF226" s="272">
        <f t="shared" si="952"/>
        <v>0.79719654299940435</v>
      </c>
      <c r="BG226" s="272">
        <f t="shared" si="952"/>
        <v>0.76537126825681501</v>
      </c>
      <c r="BH226" s="420">
        <f t="shared" si="952"/>
        <v>0.7466712576206106</v>
      </c>
      <c r="BI226" s="420">
        <f t="shared" si="952"/>
        <v>0.8108422026153318</v>
      </c>
      <c r="BJ226" s="420">
        <f t="shared" si="952"/>
        <v>0.79378639475785218</v>
      </c>
      <c r="BK226" s="420">
        <f t="shared" si="952"/>
        <v>0.71039547247179069</v>
      </c>
      <c r="BL226" s="420">
        <f t="shared" si="952"/>
        <v>0.77922790254520624</v>
      </c>
      <c r="BM226" s="420">
        <f t="shared" si="952"/>
        <v>0.78412311094111631</v>
      </c>
      <c r="BN226" s="420">
        <f t="shared" si="952"/>
        <v>0.7505317411811393</v>
      </c>
      <c r="BO226" s="420">
        <f t="shared" si="952"/>
        <v>0.83623593847751931</v>
      </c>
      <c r="BP226" s="420">
        <f t="shared" si="952"/>
        <v>0.82873466946078111</v>
      </c>
      <c r="BQ226" s="420">
        <f t="shared" si="952"/>
        <v>0.83613220114893838</v>
      </c>
      <c r="BR226" s="420">
        <f t="shared" si="952"/>
        <v>0.83726985526188369</v>
      </c>
      <c r="BS226" s="420">
        <f t="shared" si="952"/>
        <v>0.71144557521196838</v>
      </c>
      <c r="BT226" s="272"/>
      <c r="BU226" s="110"/>
      <c r="BV226" s="171">
        <f t="shared" si="944"/>
        <v>-0.11232555981125214</v>
      </c>
      <c r="BW226" s="171">
        <f t="shared" si="944"/>
        <v>-7.8522038788948589E-2</v>
      </c>
      <c r="BX226" s="171">
        <f t="shared" si="944"/>
        <v>-0.10766937119462916</v>
      </c>
      <c r="BY226" s="171">
        <f t="shared" si="944"/>
        <v>-9.4136488348153025E-2</v>
      </c>
      <c r="BZ226" s="171">
        <f t="shared" si="944"/>
        <v>-5.6405182513250329E-2</v>
      </c>
      <c r="CA226" s="171">
        <f t="shared" si="944"/>
        <v>-6.6262516578069364E-2</v>
      </c>
      <c r="CB226" s="171">
        <f t="shared" si="944"/>
        <v>-0.15310605545975164</v>
      </c>
      <c r="CC226" s="171">
        <f t="shared" si="944"/>
        <v>5.9542001994963401E-2</v>
      </c>
      <c r="CD226" s="171">
        <f t="shared" si="944"/>
        <v>-9.5609947902789982E-2</v>
      </c>
      <c r="CE226" s="171">
        <f t="shared" si="944"/>
        <v>-0.11237809811463406</v>
      </c>
      <c r="CF226" s="171">
        <f t="shared" si="945"/>
        <v>-9.656368629493195E-2</v>
      </c>
      <c r="CG226" s="171">
        <f t="shared" si="945"/>
        <v>-4.3990392686432789E-2</v>
      </c>
      <c r="CH226" s="171">
        <f t="shared" si="945"/>
        <v>2.0396382226219423E-2</v>
      </c>
      <c r="CI226" s="171">
        <f t="shared" si="945"/>
        <v>-3.4764730047793124E-2</v>
      </c>
      <c r="CJ226" s="171">
        <f t="shared" si="945"/>
        <v>4.7917429239457965E-3</v>
      </c>
      <c r="CK226" s="171">
        <f t="shared" si="945"/>
        <v>1.7812025875141635E-2</v>
      </c>
      <c r="CL226" s="171">
        <f t="shared" si="945"/>
        <v>-1.3147996559251696E-2</v>
      </c>
      <c r="CM226" s="272">
        <f t="shared" si="945"/>
        <v>3.7662650600027936E-2</v>
      </c>
      <c r="CN226" s="272">
        <f t="shared" si="945"/>
        <v>4.8961938029970287E-2</v>
      </c>
      <c r="CO226" s="272">
        <f t="shared" si="945"/>
        <v>-7.897215742798136E-2</v>
      </c>
      <c r="CP226" s="272">
        <f t="shared" si="945"/>
        <v>0.16400966772876591</v>
      </c>
      <c r="CQ226" s="172">
        <f t="shared" si="945"/>
        <v>2.4905689116302754E-2</v>
      </c>
      <c r="CR226" s="172">
        <f t="shared" si="946"/>
        <v>6.0740735531377488E-2</v>
      </c>
      <c r="CS226" s="172">
        <f t="shared" si="946"/>
        <v>4.2413213411356177E-2</v>
      </c>
      <c r="CT226" s="172">
        <f t="shared" si="946"/>
        <v>4.3652331051292736E-2</v>
      </c>
      <c r="CU226" s="172">
        <f t="shared" si="946"/>
        <v>5.3603946562905902E-2</v>
      </c>
      <c r="CV226" s="172">
        <f t="shared" si="946"/>
        <v>8.767419410533861E-2</v>
      </c>
      <c r="CW226" s="172">
        <f t="shared" si="946"/>
        <v>8.6335717950180024E-3</v>
      </c>
      <c r="CX226" s="172">
        <f t="shared" si="946"/>
        <v>7.3285523283918907E-2</v>
      </c>
      <c r="CY226" s="172">
        <f t="shared" si="946"/>
        <v>-3.1913728928175678E-3</v>
      </c>
      <c r="CZ226" s="172">
        <f t="shared" si="946"/>
        <v>5.4548158049197104E-2</v>
      </c>
      <c r="DA226" s="172">
        <f t="shared" si="946"/>
        <v>-0.14321951329750404</v>
      </c>
      <c r="DB226" s="272">
        <f t="shared" si="946"/>
        <v>-0.40096574217655895</v>
      </c>
      <c r="DC226" s="272">
        <f t="shared" si="946"/>
        <v>0.12315905511136604</v>
      </c>
      <c r="DD226" s="272">
        <f t="shared" si="946"/>
        <v>-0.15106526140654286</v>
      </c>
      <c r="DE226" s="272">
        <f t="shared" si="946"/>
        <v>9.5974054339658443E-2</v>
      </c>
      <c r="DF226" s="272">
        <f t="shared" si="946"/>
        <v>1.9326512182061717E-2</v>
      </c>
      <c r="DG226" s="272">
        <f t="shared" si="946"/>
        <v>1.2008139517432292E-2</v>
      </c>
      <c r="DH226" s="272">
        <f t="shared" si="946"/>
        <v>3.1631170271334108E-2</v>
      </c>
      <c r="DI226" s="272">
        <f t="shared" si="946"/>
        <v>4.402445676609601E-2</v>
      </c>
      <c r="DJ226" s="272">
        <f t="shared" si="946"/>
        <v>-1.2209904989722853E-3</v>
      </c>
      <c r="DK226" s="272">
        <f t="shared" si="946"/>
        <v>1.3315390105180791E-3</v>
      </c>
      <c r="DL226" s="272">
        <f t="shared" si="946"/>
        <v>-1.262448898487023E-2</v>
      </c>
      <c r="DM226" s="272">
        <f t="shared" si="946"/>
        <v>0.19509445446083817</v>
      </c>
      <c r="DN226" s="272">
        <f t="shared" si="946"/>
        <v>0.37910615149187082</v>
      </c>
      <c r="DO226" s="272">
        <f t="shared" si="946"/>
        <v>-4.4518729413417613E-2</v>
      </c>
      <c r="DP226" s="272">
        <f t="shared" si="946"/>
        <v>0.19109703588307125</v>
      </c>
      <c r="DQ226" s="272">
        <f t="shared" si="946"/>
        <v>-0.12459634877464609</v>
      </c>
      <c r="DR226" s="272">
        <f t="shared" si="946"/>
        <v>1.9015233807149645E-2</v>
      </c>
      <c r="DS226" s="272">
        <f t="shared" si="946"/>
        <v>3.1683959568526654E-2</v>
      </c>
      <c r="DT226" s="272">
        <f t="shared" si="946"/>
        <v>-5.2246982334561376E-2</v>
      </c>
      <c r="DU226" s="272">
        <f t="shared" si="946"/>
        <v>2.7152878019710669E-2</v>
      </c>
      <c r="DV226" s="272">
        <f t="shared" si="946"/>
        <v>-5.0325301566486957E-2</v>
      </c>
      <c r="DW226" s="272">
        <f t="shared" si="946"/>
        <v>7.3231115747366404E-3</v>
      </c>
      <c r="DX226" s="272">
        <f t="shared" si="946"/>
        <v>4.0073312262479344E-2</v>
      </c>
      <c r="DY226" s="272">
        <f t="shared" si="946"/>
        <v>-5.3925693044846623E-2</v>
      </c>
      <c r="DZ226" s="326"/>
      <c r="EA226" s="112"/>
    </row>
    <row r="227" spans="1:131" ht="15.75" thickTop="1" x14ac:dyDescent="0.25">
      <c r="A227" s="143"/>
    </row>
    <row r="228" spans="1:131" x14ac:dyDescent="0.25">
      <c r="B228" s="1" t="s">
        <v>171</v>
      </c>
    </row>
    <row r="229" spans="1:131" x14ac:dyDescent="0.25">
      <c r="B229" s="17" t="s">
        <v>172</v>
      </c>
    </row>
    <row r="232" spans="1:131" x14ac:dyDescent="0.25">
      <c r="B232" s="28" t="s">
        <v>174</v>
      </c>
    </row>
    <row r="233" spans="1:131" x14ac:dyDescent="0.25">
      <c r="B233" t="s">
        <v>175</v>
      </c>
    </row>
    <row r="234" spans="1:131" x14ac:dyDescent="0.25">
      <c r="B234" t="s">
        <v>176</v>
      </c>
    </row>
    <row r="235" spans="1:131" x14ac:dyDescent="0.25">
      <c r="B235" t="s">
        <v>177</v>
      </c>
    </row>
    <row r="236" spans="1:131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244"/>
  <sheetViews>
    <sheetView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9" width="13.7109375" customWidth="1"/>
    <col min="130" max="130" width="12" customWidth="1"/>
    <col min="131" max="131" width="13.7109375" hidden="1" customWidth="1"/>
    <col min="132" max="132" width="14.28515625" customWidth="1"/>
    <col min="133" max="134" width="9.28515625" customWidth="1"/>
  </cols>
  <sheetData>
    <row r="1" spans="1:133" ht="16.5" thickTop="1" thickBot="1" x14ac:dyDescent="0.3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</row>
    <row r="2" spans="1:133" ht="27.6" customHeight="1" thickTop="1" x14ac:dyDescent="0.25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A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A3" s="6"/>
    </row>
    <row r="4" spans="1:133" ht="27.6" customHeight="1" x14ac:dyDescent="0.25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A4" s="6"/>
    </row>
    <row r="5" spans="1:133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A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A6" s="17">
        <v>6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78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52"/>
      <c r="DZ7" s="329"/>
      <c r="EA7" s="247" t="s">
        <v>82</v>
      </c>
    </row>
    <row r="8" spans="1:133" ht="15.75" thickBot="1" x14ac:dyDescent="0.3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25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/>
      <c r="BU8" s="344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238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s="324"/>
      <c r="EA8" s="248">
        <v>45626</v>
      </c>
      <c r="EC8" s="146"/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447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7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325"/>
      <c r="EA9" s="53"/>
    </row>
    <row r="10" spans="1:133" s="56" customFormat="1" x14ac:dyDescent="0.25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6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398">
        <v>613734</v>
      </c>
      <c r="BI10" s="422">
        <v>614681</v>
      </c>
      <c r="BJ10" s="422">
        <v>614483</v>
      </c>
      <c r="BK10" s="422">
        <v>614065</v>
      </c>
      <c r="BL10" s="192">
        <v>613271</v>
      </c>
      <c r="BM10" s="192">
        <v>612329</v>
      </c>
      <c r="BN10" s="192">
        <v>590459</v>
      </c>
      <c r="BO10" s="192">
        <v>591787</v>
      </c>
      <c r="BP10" s="192">
        <v>587271</v>
      </c>
      <c r="BQ10" s="192">
        <v>591787</v>
      </c>
      <c r="BR10" s="192">
        <v>596095</v>
      </c>
      <c r="BS10" s="192">
        <v>597971</v>
      </c>
      <c r="BT10" s="192"/>
      <c r="BU10" s="424">
        <f t="shared" ref="BU10:DY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1">
        <f t="shared" si="0"/>
        <v>1004</v>
      </c>
      <c r="CN10" s="251">
        <f t="shared" si="0"/>
        <v>1277</v>
      </c>
      <c r="CO10" s="251">
        <f t="shared" si="0"/>
        <v>3127</v>
      </c>
      <c r="CP10" s="308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-21078</v>
      </c>
      <c r="DU10" s="56">
        <f t="shared" si="0"/>
        <v>-17972</v>
      </c>
      <c r="DV10" s="56">
        <f t="shared" si="0"/>
        <v>-21523</v>
      </c>
      <c r="DW10" s="56">
        <f t="shared" si="0"/>
        <v>-19074</v>
      </c>
      <c r="DX10" s="56">
        <f t="shared" si="0"/>
        <v>-14766</v>
      </c>
      <c r="DY10" s="56">
        <f t="shared" si="0"/>
        <v>-14209</v>
      </c>
      <c r="DZ10" s="325"/>
      <c r="EA10" s="61">
        <f>'MONTHLY SUMMARIES'!H10</f>
        <v>597971</v>
      </c>
    </row>
    <row r="11" spans="1:133" s="56" customFormat="1" x14ac:dyDescent="0.2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593646</v>
      </c>
      <c r="X11" s="60">
        <f>X10-X12</f>
        <v>595556</v>
      </c>
      <c r="Y11" s="205">
        <f>Y10-Y12</f>
        <v>597203</v>
      </c>
      <c r="Z11" s="205">
        <f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6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398">
        <v>604696</v>
      </c>
      <c r="BI11" s="422">
        <v>605688</v>
      </c>
      <c r="BJ11" s="422">
        <v>605549</v>
      </c>
      <c r="BK11" s="422">
        <v>605324</v>
      </c>
      <c r="BL11" s="192">
        <v>604667</v>
      </c>
      <c r="BM11" s="192">
        <v>603785</v>
      </c>
      <c r="BN11" s="192">
        <v>582616</v>
      </c>
      <c r="BO11" s="192">
        <v>583943</v>
      </c>
      <c r="BP11" s="192">
        <v>579428</v>
      </c>
      <c r="BQ11" s="192">
        <v>583943</v>
      </c>
      <c r="BR11" s="192">
        <v>588251</v>
      </c>
      <c r="BS11" s="192">
        <v>590127</v>
      </c>
      <c r="BT11" s="192"/>
      <c r="BU11" s="42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08"/>
      <c r="DZ11" s="325"/>
      <c r="EA11" s="75">
        <f>EA10-EA12</f>
        <v>590127</v>
      </c>
    </row>
    <row r="12" spans="1:133" s="56" customFormat="1" x14ac:dyDescent="0.2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6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398">
        <v>9038</v>
      </c>
      <c r="BI12" s="422">
        <v>8993</v>
      </c>
      <c r="BJ12" s="422">
        <v>8934</v>
      </c>
      <c r="BK12" s="422">
        <v>8741</v>
      </c>
      <c r="BL12" s="192">
        <v>8604</v>
      </c>
      <c r="BM12" s="192">
        <v>8544</v>
      </c>
      <c r="BN12" s="192">
        <v>7843</v>
      </c>
      <c r="BO12" s="192">
        <v>7844</v>
      </c>
      <c r="BP12" s="192">
        <v>7843</v>
      </c>
      <c r="BQ12" s="192">
        <v>7844</v>
      </c>
      <c r="BR12" s="192">
        <v>7844</v>
      </c>
      <c r="BS12" s="192">
        <v>7844</v>
      </c>
      <c r="BT12" s="192"/>
      <c r="BU12" s="42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08"/>
      <c r="DZ12" s="325"/>
      <c r="EA12" s="61">
        <f>GETPIVOTDATA("VALUE",'CRS ESCO pvt'!$I$2,"DATE_FILE",$EA$8,"COMPANY",$EA$6,"TRIM_CAT","Residential-ESCO","TRIM_LINE",A9)</f>
        <v>7844</v>
      </c>
    </row>
    <row r="13" spans="1:133" s="56" customFormat="1" x14ac:dyDescent="0.25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6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398">
        <v>73927</v>
      </c>
      <c r="BI13" s="422">
        <v>74526</v>
      </c>
      <c r="BJ13" s="422">
        <v>75281</v>
      </c>
      <c r="BK13" s="422">
        <v>75661</v>
      </c>
      <c r="BL13" s="192">
        <v>76233</v>
      </c>
      <c r="BM13" s="192">
        <v>76555</v>
      </c>
      <c r="BN13" s="192">
        <v>83583</v>
      </c>
      <c r="BO13" s="192">
        <v>77959</v>
      </c>
      <c r="BP13" s="192">
        <v>80787</v>
      </c>
      <c r="BQ13" s="192">
        <v>77959</v>
      </c>
      <c r="BR13" s="192">
        <v>75641</v>
      </c>
      <c r="BS13" s="192">
        <v>76504</v>
      </c>
      <c r="BT13" s="192"/>
      <c r="BU13" s="424">
        <f t="shared" ref="BU13:DY13" si="1">O13-C13</f>
        <v>-39</v>
      </c>
      <c r="BV13" s="62">
        <f t="shared" si="1"/>
        <v>-137</v>
      </c>
      <c r="BW13" s="62">
        <f t="shared" si="1"/>
        <v>-189</v>
      </c>
      <c r="BX13" s="62">
        <f t="shared" si="1"/>
        <v>-376</v>
      </c>
      <c r="BY13" s="62">
        <f t="shared" si="1"/>
        <v>2967</v>
      </c>
      <c r="BZ13" s="62">
        <f t="shared" si="1"/>
        <v>2720</v>
      </c>
      <c r="CA13" s="62">
        <f t="shared" si="1"/>
        <v>3584</v>
      </c>
      <c r="CB13" s="62">
        <f t="shared" si="1"/>
        <v>3820</v>
      </c>
      <c r="CC13" s="62">
        <f t="shared" si="1"/>
        <v>6030</v>
      </c>
      <c r="CD13" s="62">
        <f t="shared" si="1"/>
        <v>6600</v>
      </c>
      <c r="CE13" s="62">
        <f t="shared" si="1"/>
        <v>7426</v>
      </c>
      <c r="CF13" s="62">
        <f t="shared" si="1"/>
        <v>8422</v>
      </c>
      <c r="CG13" s="62">
        <f t="shared" si="1"/>
        <v>9372</v>
      </c>
      <c r="CH13" s="62">
        <f t="shared" si="1"/>
        <v>9869</v>
      </c>
      <c r="CI13" s="62">
        <f t="shared" si="1"/>
        <v>10468</v>
      </c>
      <c r="CJ13" s="62">
        <f t="shared" si="1"/>
        <v>11031</v>
      </c>
      <c r="CK13" s="62">
        <f t="shared" si="1"/>
        <v>7756</v>
      </c>
      <c r="CL13" s="62">
        <f t="shared" si="1"/>
        <v>8321</v>
      </c>
      <c r="CM13" s="251">
        <f t="shared" si="1"/>
        <v>7411</v>
      </c>
      <c r="CN13" s="251">
        <f t="shared" si="1"/>
        <v>7397</v>
      </c>
      <c r="CO13" s="251">
        <f t="shared" si="1"/>
        <v>6159</v>
      </c>
      <c r="CP13" s="308">
        <f t="shared" si="1"/>
        <v>6304</v>
      </c>
      <c r="CQ13" s="56">
        <f t="shared" si="1"/>
        <v>6179</v>
      </c>
      <c r="CR13" s="56">
        <f t="shared" si="1"/>
        <v>5949</v>
      </c>
      <c r="CS13" s="56">
        <f t="shared" si="1"/>
        <v>5515</v>
      </c>
      <c r="CT13" s="56">
        <f t="shared" si="1"/>
        <v>5376</v>
      </c>
      <c r="CU13" s="56">
        <f t="shared" si="1"/>
        <v>5107</v>
      </c>
      <c r="CV13" s="56">
        <f t="shared" si="1"/>
        <v>4958</v>
      </c>
      <c r="CW13" s="56">
        <f t="shared" si="1"/>
        <v>4837</v>
      </c>
      <c r="CX13" s="56">
        <f t="shared" si="1"/>
        <v>5419</v>
      </c>
      <c r="CY13" s="56">
        <f t="shared" si="1"/>
        <v>4865</v>
      </c>
      <c r="CZ13" s="56">
        <f t="shared" si="1"/>
        <v>5164</v>
      </c>
      <c r="DA13" s="56">
        <f t="shared" si="1"/>
        <v>5093</v>
      </c>
      <c r="DB13" s="56">
        <f t="shared" si="1"/>
        <v>5742</v>
      </c>
      <c r="DC13" s="56">
        <f t="shared" si="1"/>
        <v>6079</v>
      </c>
      <c r="DD13" s="56">
        <f t="shared" si="1"/>
        <v>6266</v>
      </c>
      <c r="DE13" s="56">
        <f t="shared" si="1"/>
        <v>6562</v>
      </c>
      <c r="DF13" s="56">
        <f t="shared" si="1"/>
        <v>6749</v>
      </c>
      <c r="DG13" s="56">
        <f t="shared" si="1"/>
        <v>6726</v>
      </c>
      <c r="DH13" s="56">
        <f t="shared" si="1"/>
        <v>6732</v>
      </c>
      <c r="DI13" s="56">
        <f t="shared" si="1"/>
        <v>6840</v>
      </c>
      <c r="DJ13" s="56">
        <f t="shared" si="1"/>
        <v>6112</v>
      </c>
      <c r="DK13" s="56">
        <f t="shared" si="1"/>
        <v>7898</v>
      </c>
      <c r="DL13" s="56">
        <f t="shared" si="1"/>
        <v>7287</v>
      </c>
      <c r="DM13" s="56">
        <f t="shared" si="1"/>
        <v>6768</v>
      </c>
      <c r="DN13" s="56">
        <f t="shared" si="1"/>
        <v>5181</v>
      </c>
      <c r="DO13" s="56">
        <f t="shared" si="1"/>
        <v>4772</v>
      </c>
      <c r="DP13" s="56">
        <f t="shared" si="1"/>
        <v>4639</v>
      </c>
      <c r="DQ13" s="56">
        <f t="shared" si="1"/>
        <v>4338</v>
      </c>
      <c r="DR13" s="56">
        <f t="shared" si="1"/>
        <v>4448</v>
      </c>
      <c r="DS13" s="56">
        <f t="shared" si="1"/>
        <v>4549</v>
      </c>
      <c r="DT13" s="56">
        <f t="shared" si="1"/>
        <v>11380</v>
      </c>
      <c r="DU13" s="56">
        <f t="shared" si="1"/>
        <v>5710</v>
      </c>
      <c r="DV13" s="56">
        <f t="shared" si="1"/>
        <v>8451</v>
      </c>
      <c r="DW13" s="56">
        <f t="shared" si="1"/>
        <v>4379</v>
      </c>
      <c r="DX13" s="56">
        <f t="shared" si="1"/>
        <v>2061</v>
      </c>
      <c r="DY13" s="56">
        <f t="shared" si="1"/>
        <v>2371</v>
      </c>
      <c r="DZ13" s="325"/>
      <c r="EA13" s="61">
        <f>'MONTHLY SUMMARIES'!H11</f>
        <v>76504</v>
      </c>
    </row>
    <row r="14" spans="1:133" s="56" customFormat="1" x14ac:dyDescent="0.2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53549</v>
      </c>
      <c r="X14" s="60">
        <f>X13-X15</f>
        <v>54136</v>
      </c>
      <c r="Y14" s="205">
        <f>Y13-Y15</f>
        <v>54979</v>
      </c>
      <c r="Z14" s="205">
        <f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6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398">
        <v>72475</v>
      </c>
      <c r="BI14" s="422">
        <v>73072</v>
      </c>
      <c r="BJ14" s="422">
        <v>73830</v>
      </c>
      <c r="BK14" s="422">
        <v>74259</v>
      </c>
      <c r="BL14" s="192">
        <v>74867</v>
      </c>
      <c r="BM14" s="192">
        <v>75205</v>
      </c>
      <c r="BN14" s="192">
        <v>82353</v>
      </c>
      <c r="BO14" s="192">
        <v>76728</v>
      </c>
      <c r="BP14" s="192">
        <v>79554</v>
      </c>
      <c r="BQ14" s="192">
        <v>76726</v>
      </c>
      <c r="BR14" s="192">
        <v>74408</v>
      </c>
      <c r="BS14" s="192">
        <v>75272</v>
      </c>
      <c r="BT14" s="192"/>
      <c r="BU14" s="42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08"/>
      <c r="DZ14" s="325"/>
      <c r="EA14" s="75">
        <f>EA13-EA15</f>
        <v>75272</v>
      </c>
    </row>
    <row r="15" spans="1:133" s="56" customFormat="1" x14ac:dyDescent="0.2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6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398">
        <v>1452</v>
      </c>
      <c r="BI15" s="422">
        <v>1454</v>
      </c>
      <c r="BJ15" s="422">
        <v>1451</v>
      </c>
      <c r="BK15" s="422">
        <v>1402</v>
      </c>
      <c r="BL15" s="192">
        <v>1366</v>
      </c>
      <c r="BM15" s="192">
        <v>1350</v>
      </c>
      <c r="BN15" s="192">
        <v>1230</v>
      </c>
      <c r="BO15" s="192">
        <v>1231</v>
      </c>
      <c r="BP15" s="192">
        <v>1233</v>
      </c>
      <c r="BQ15" s="192">
        <v>1233</v>
      </c>
      <c r="BR15" s="192">
        <v>1233</v>
      </c>
      <c r="BS15" s="192">
        <v>1232</v>
      </c>
      <c r="BT15" s="192"/>
      <c r="BU15" s="42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08"/>
      <c r="DZ15" s="325"/>
      <c r="EA15" s="61">
        <f>GETPIVOTDATA("VALUE",'CRS ESCO pvt'!$I$2,"DATE_FILE",$EA$8,"COMPANY",$EA$6,"TRIM_CAT","Low Income Residential-ESCO","TRIM_LINE",A9)</f>
        <v>1232</v>
      </c>
    </row>
    <row r="16" spans="1:133" s="56" customFormat="1" x14ac:dyDescent="0.25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6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398">
        <v>37242</v>
      </c>
      <c r="BI16" s="422">
        <v>37356</v>
      </c>
      <c r="BJ16" s="422">
        <v>37337</v>
      </c>
      <c r="BK16" s="422">
        <v>37326</v>
      </c>
      <c r="BL16" s="192">
        <v>37256</v>
      </c>
      <c r="BM16" s="192">
        <v>37138</v>
      </c>
      <c r="BN16" s="192">
        <v>29635</v>
      </c>
      <c r="BO16" s="192">
        <v>27533</v>
      </c>
      <c r="BP16" s="192">
        <v>29276</v>
      </c>
      <c r="BQ16" s="192">
        <v>27533</v>
      </c>
      <c r="BR16" s="192">
        <v>27582</v>
      </c>
      <c r="BS16" s="192">
        <v>27715</v>
      </c>
      <c r="BT16" s="192"/>
      <c r="BU16" s="424">
        <f t="shared" ref="BU16:CD18" si="2">O16-C16</f>
        <v>123</v>
      </c>
      <c r="BV16" s="62">
        <f t="shared" si="2"/>
        <v>222</v>
      </c>
      <c r="BW16" s="62">
        <f t="shared" si="2"/>
        <v>311</v>
      </c>
      <c r="BX16" s="62">
        <f t="shared" si="2"/>
        <v>330</v>
      </c>
      <c r="BY16" s="62">
        <f t="shared" si="2"/>
        <v>420</v>
      </c>
      <c r="BZ16" s="62">
        <f t="shared" si="2"/>
        <v>481</v>
      </c>
      <c r="CA16" s="62">
        <f t="shared" si="2"/>
        <v>492</v>
      </c>
      <c r="CB16" s="62">
        <f t="shared" si="2"/>
        <v>369</v>
      </c>
      <c r="CC16" s="62">
        <f t="shared" si="2"/>
        <v>-55</v>
      </c>
      <c r="CD16" s="62">
        <f t="shared" si="2"/>
        <v>-19</v>
      </c>
      <c r="CE16" s="62">
        <f t="shared" ref="CE16:CN18" si="3">Y16-M16</f>
        <v>56</v>
      </c>
      <c r="CF16" s="62">
        <f t="shared" si="3"/>
        <v>100</v>
      </c>
      <c r="CG16" s="62">
        <f t="shared" si="3"/>
        <v>130</v>
      </c>
      <c r="CH16" s="62">
        <f t="shared" si="3"/>
        <v>105</v>
      </c>
      <c r="CI16" s="62">
        <f t="shared" si="3"/>
        <v>76</v>
      </c>
      <c r="CJ16" s="62">
        <f t="shared" si="3"/>
        <v>131</v>
      </c>
      <c r="CK16" s="62">
        <f t="shared" si="3"/>
        <v>90</v>
      </c>
      <c r="CL16" s="62">
        <f t="shared" si="3"/>
        <v>105</v>
      </c>
      <c r="CM16" s="251">
        <f t="shared" si="3"/>
        <v>51</v>
      </c>
      <c r="CN16" s="251">
        <f t="shared" si="3"/>
        <v>-48</v>
      </c>
      <c r="CO16" s="251">
        <f t="shared" ref="CO16:CX18" si="4">AI16-W16</f>
        <v>94</v>
      </c>
      <c r="CP16" s="308">
        <f t="shared" si="4"/>
        <v>72</v>
      </c>
      <c r="CQ16" s="56">
        <f t="shared" si="4"/>
        <v>122</v>
      </c>
      <c r="CR16" s="56">
        <f t="shared" si="4"/>
        <v>140</v>
      </c>
      <c r="CS16" s="56">
        <f t="shared" si="4"/>
        <v>77</v>
      </c>
      <c r="CT16" s="56">
        <f t="shared" si="4"/>
        <v>-23</v>
      </c>
      <c r="CU16" s="56">
        <f t="shared" si="4"/>
        <v>-45</v>
      </c>
      <c r="CV16" s="56">
        <f t="shared" si="4"/>
        <v>-133</v>
      </c>
      <c r="CW16" s="56">
        <f t="shared" si="4"/>
        <v>-203</v>
      </c>
      <c r="CX16" s="56">
        <f t="shared" si="4"/>
        <v>-247</v>
      </c>
      <c r="CY16" s="56">
        <f t="shared" ref="CY16:DH18" si="5">AS16-AG16</f>
        <v>-256</v>
      </c>
      <c r="CZ16" s="56">
        <f t="shared" si="5"/>
        <v>-185</v>
      </c>
      <c r="DA16" s="56">
        <f t="shared" si="5"/>
        <v>-155</v>
      </c>
      <c r="DB16" s="56">
        <f t="shared" si="5"/>
        <v>-91</v>
      </c>
      <c r="DC16" s="56">
        <f t="shared" si="5"/>
        <v>-190</v>
      </c>
      <c r="DD16" s="56">
        <f t="shared" si="5"/>
        <v>-205</v>
      </c>
      <c r="DE16" s="56">
        <f t="shared" si="5"/>
        <v>-149</v>
      </c>
      <c r="DF16" s="56">
        <f t="shared" si="5"/>
        <v>-81</v>
      </c>
      <c r="DG16" s="56">
        <f t="shared" si="5"/>
        <v>-60</v>
      </c>
      <c r="DH16" s="56">
        <f t="shared" si="5"/>
        <v>-27</v>
      </c>
      <c r="DI16" s="56">
        <f t="shared" ref="DI16:DY18" si="6">BC16-AQ16</f>
        <v>-6</v>
      </c>
      <c r="DJ16" s="56">
        <f t="shared" si="6"/>
        <v>45</v>
      </c>
      <c r="DK16" s="56">
        <f t="shared" si="6"/>
        <v>151</v>
      </c>
      <c r="DL16" s="56">
        <f t="shared" si="6"/>
        <v>49</v>
      </c>
      <c r="DM16" s="56">
        <f t="shared" si="6"/>
        <v>65</v>
      </c>
      <c r="DN16" s="56">
        <f t="shared" si="6"/>
        <v>-70</v>
      </c>
      <c r="DO16" s="56">
        <f t="shared" si="6"/>
        <v>-17</v>
      </c>
      <c r="DP16" s="56">
        <f t="shared" si="6"/>
        <v>-71</v>
      </c>
      <c r="DQ16" s="56">
        <f t="shared" si="6"/>
        <v>-64</v>
      </c>
      <c r="DR16" s="56">
        <f t="shared" si="6"/>
        <v>7</v>
      </c>
      <c r="DS16" s="56">
        <f t="shared" si="6"/>
        <v>58</v>
      </c>
      <c r="DT16" s="56">
        <f t="shared" si="6"/>
        <v>-7300</v>
      </c>
      <c r="DU16" s="56">
        <f t="shared" si="6"/>
        <v>-9231</v>
      </c>
      <c r="DV16" s="56">
        <f t="shared" si="6"/>
        <v>-7459</v>
      </c>
      <c r="DW16" s="56">
        <f t="shared" si="6"/>
        <v>-9248</v>
      </c>
      <c r="DX16" s="56">
        <f t="shared" si="6"/>
        <v>-9199</v>
      </c>
      <c r="DY16" s="56">
        <f t="shared" si="6"/>
        <v>-9407</v>
      </c>
      <c r="DZ16" s="325"/>
      <c r="EA16" s="61">
        <f>'MONTHLY SUMMARIES'!H12</f>
        <v>27715</v>
      </c>
    </row>
    <row r="17" spans="1:131" s="56" customFormat="1" x14ac:dyDescent="0.25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6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398">
        <v>12827</v>
      </c>
      <c r="BI17" s="422">
        <v>12819</v>
      </c>
      <c r="BJ17" s="422">
        <v>12816</v>
      </c>
      <c r="BK17" s="422">
        <v>12817</v>
      </c>
      <c r="BL17" s="192">
        <v>12809</v>
      </c>
      <c r="BM17" s="192">
        <v>12788</v>
      </c>
      <c r="BN17" s="192">
        <v>9474</v>
      </c>
      <c r="BO17" s="192">
        <v>10522</v>
      </c>
      <c r="BP17" s="192">
        <v>9411</v>
      </c>
      <c r="BQ17" s="192">
        <v>10522</v>
      </c>
      <c r="BR17" s="192">
        <v>10536</v>
      </c>
      <c r="BS17" s="192">
        <v>10561</v>
      </c>
      <c r="BT17" s="192"/>
      <c r="BU17" s="424">
        <f t="shared" si="2"/>
        <v>55</v>
      </c>
      <c r="BV17" s="62">
        <f t="shared" si="2"/>
        <v>66</v>
      </c>
      <c r="BW17" s="62">
        <f t="shared" si="2"/>
        <v>75</v>
      </c>
      <c r="BX17" s="62">
        <f t="shared" si="2"/>
        <v>87</v>
      </c>
      <c r="BY17" s="62">
        <f t="shared" si="2"/>
        <v>104</v>
      </c>
      <c r="BZ17" s="62">
        <f t="shared" si="2"/>
        <v>100</v>
      </c>
      <c r="CA17" s="62">
        <f t="shared" si="2"/>
        <v>106</v>
      </c>
      <c r="CB17" s="62">
        <f t="shared" si="2"/>
        <v>70</v>
      </c>
      <c r="CC17" s="62">
        <f t="shared" si="2"/>
        <v>43</v>
      </c>
      <c r="CD17" s="62">
        <f t="shared" si="2"/>
        <v>50</v>
      </c>
      <c r="CE17" s="62">
        <f t="shared" si="3"/>
        <v>46</v>
      </c>
      <c r="CF17" s="62">
        <f t="shared" si="3"/>
        <v>55</v>
      </c>
      <c r="CG17" s="62">
        <f t="shared" si="3"/>
        <v>57</v>
      </c>
      <c r="CH17" s="62">
        <f t="shared" si="3"/>
        <v>63</v>
      </c>
      <c r="CI17" s="62">
        <f t="shared" si="3"/>
        <v>81</v>
      </c>
      <c r="CJ17" s="62">
        <f t="shared" si="3"/>
        <v>71</v>
      </c>
      <c r="CK17" s="62">
        <f t="shared" si="3"/>
        <v>42</v>
      </c>
      <c r="CL17" s="62">
        <f t="shared" si="3"/>
        <v>62</v>
      </c>
      <c r="CM17" s="251">
        <f t="shared" si="3"/>
        <v>58</v>
      </c>
      <c r="CN17" s="251">
        <f t="shared" si="3"/>
        <v>71</v>
      </c>
      <c r="CO17" s="251">
        <f t="shared" si="4"/>
        <v>96</v>
      </c>
      <c r="CP17" s="308">
        <f t="shared" si="4"/>
        <v>77</v>
      </c>
      <c r="CQ17" s="56">
        <f t="shared" si="4"/>
        <v>97</v>
      </c>
      <c r="CR17" s="56">
        <f t="shared" si="4"/>
        <v>99</v>
      </c>
      <c r="CS17" s="56">
        <f t="shared" si="4"/>
        <v>85</v>
      </c>
      <c r="CT17" s="56">
        <f t="shared" si="4"/>
        <v>80</v>
      </c>
      <c r="CU17" s="56">
        <f t="shared" si="4"/>
        <v>71</v>
      </c>
      <c r="CV17" s="56">
        <f t="shared" si="4"/>
        <v>75</v>
      </c>
      <c r="CW17" s="56">
        <f t="shared" si="4"/>
        <v>76</v>
      </c>
      <c r="CX17" s="56">
        <f t="shared" si="4"/>
        <v>81</v>
      </c>
      <c r="CY17" s="56">
        <f t="shared" si="5"/>
        <v>88</v>
      </c>
      <c r="CZ17" s="56">
        <f t="shared" si="5"/>
        <v>87</v>
      </c>
      <c r="DA17" s="56">
        <f t="shared" si="5"/>
        <v>77</v>
      </c>
      <c r="DB17" s="56">
        <f t="shared" si="5"/>
        <v>76</v>
      </c>
      <c r="DC17" s="56">
        <f t="shared" si="5"/>
        <v>78</v>
      </c>
      <c r="DD17" s="56">
        <f t="shared" si="5"/>
        <v>82</v>
      </c>
      <c r="DE17" s="56">
        <f t="shared" si="5"/>
        <v>104</v>
      </c>
      <c r="DF17" s="56">
        <f t="shared" si="5"/>
        <v>91</v>
      </c>
      <c r="DG17" s="56">
        <f t="shared" si="5"/>
        <v>87</v>
      </c>
      <c r="DH17" s="56">
        <f t="shared" si="5"/>
        <v>91</v>
      </c>
      <c r="DI17" s="56">
        <f t="shared" si="6"/>
        <v>74</v>
      </c>
      <c r="DJ17" s="56">
        <f t="shared" si="6"/>
        <v>34</v>
      </c>
      <c r="DK17" s="56">
        <f t="shared" si="6"/>
        <v>72</v>
      </c>
      <c r="DL17" s="56">
        <f t="shared" si="6"/>
        <v>43</v>
      </c>
      <c r="DM17" s="56">
        <f t="shared" si="6"/>
        <v>38</v>
      </c>
      <c r="DN17" s="56">
        <f t="shared" si="6"/>
        <v>46</v>
      </c>
      <c r="DO17" s="56">
        <f t="shared" si="6"/>
        <v>-2</v>
      </c>
      <c r="DP17" s="56">
        <f t="shared" si="6"/>
        <v>-17</v>
      </c>
      <c r="DQ17" s="56">
        <f t="shared" si="6"/>
        <v>-18</v>
      </c>
      <c r="DR17" s="56">
        <f t="shared" si="6"/>
        <v>6</v>
      </c>
      <c r="DS17" s="56">
        <f t="shared" si="6"/>
        <v>11</v>
      </c>
      <c r="DT17" s="56">
        <f t="shared" si="6"/>
        <v>-3293</v>
      </c>
      <c r="DU17" s="56">
        <f t="shared" si="6"/>
        <v>-2203</v>
      </c>
      <c r="DV17" s="56">
        <f t="shared" si="6"/>
        <v>-3275</v>
      </c>
      <c r="DW17" s="56">
        <f t="shared" si="6"/>
        <v>-2208</v>
      </c>
      <c r="DX17" s="56">
        <f t="shared" si="6"/>
        <v>-2194</v>
      </c>
      <c r="DY17" s="56">
        <f t="shared" si="6"/>
        <v>-2228</v>
      </c>
      <c r="DZ17" s="325"/>
      <c r="EA17" s="61">
        <f>'MONTHLY SUMMARIES'!H13</f>
        <v>10561</v>
      </c>
    </row>
    <row r="18" spans="1:131" s="56" customFormat="1" x14ac:dyDescent="0.25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6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398">
        <v>9644</v>
      </c>
      <c r="BI18" s="422">
        <v>9662</v>
      </c>
      <c r="BJ18" s="422">
        <v>9664</v>
      </c>
      <c r="BK18" s="422">
        <v>9663</v>
      </c>
      <c r="BL18" s="192">
        <v>9658</v>
      </c>
      <c r="BM18" s="192">
        <v>9649</v>
      </c>
      <c r="BN18" s="192">
        <v>6965</v>
      </c>
      <c r="BO18" s="192">
        <v>7053</v>
      </c>
      <c r="BP18" s="192">
        <v>6952</v>
      </c>
      <c r="BQ18" s="192">
        <v>7053</v>
      </c>
      <c r="BR18" s="192">
        <v>7062</v>
      </c>
      <c r="BS18" s="192">
        <v>7072</v>
      </c>
      <c r="BT18" s="192"/>
      <c r="BU18" s="424">
        <f t="shared" si="2"/>
        <v>174</v>
      </c>
      <c r="BV18" s="62">
        <f t="shared" si="2"/>
        <v>163</v>
      </c>
      <c r="BW18" s="62">
        <f t="shared" si="2"/>
        <v>173</v>
      </c>
      <c r="BX18" s="62">
        <f t="shared" si="2"/>
        <v>170</v>
      </c>
      <c r="BY18" s="62">
        <f t="shared" si="2"/>
        <v>189</v>
      </c>
      <c r="BZ18" s="62">
        <f t="shared" si="2"/>
        <v>181</v>
      </c>
      <c r="CA18" s="62">
        <f t="shared" si="2"/>
        <v>169</v>
      </c>
      <c r="CB18" s="62">
        <f t="shared" si="2"/>
        <v>152</v>
      </c>
      <c r="CC18" s="62">
        <f t="shared" si="2"/>
        <v>126</v>
      </c>
      <c r="CD18" s="62">
        <f t="shared" si="2"/>
        <v>121</v>
      </c>
      <c r="CE18" s="62">
        <f t="shared" si="3"/>
        <v>95</v>
      </c>
      <c r="CF18" s="62">
        <f t="shared" si="3"/>
        <v>88</v>
      </c>
      <c r="CG18" s="62">
        <f t="shared" si="3"/>
        <v>91</v>
      </c>
      <c r="CH18" s="62">
        <f t="shared" si="3"/>
        <v>100</v>
      </c>
      <c r="CI18" s="62">
        <f t="shared" si="3"/>
        <v>112</v>
      </c>
      <c r="CJ18" s="62">
        <f t="shared" si="3"/>
        <v>109</v>
      </c>
      <c r="CK18" s="62">
        <f t="shared" si="3"/>
        <v>87</v>
      </c>
      <c r="CL18" s="62">
        <f t="shared" si="3"/>
        <v>96</v>
      </c>
      <c r="CM18" s="251">
        <f t="shared" si="3"/>
        <v>107</v>
      </c>
      <c r="CN18" s="251">
        <f t="shared" si="3"/>
        <v>97</v>
      </c>
      <c r="CO18" s="251">
        <f t="shared" si="4"/>
        <v>97</v>
      </c>
      <c r="CP18" s="308">
        <f t="shared" si="4"/>
        <v>92</v>
      </c>
      <c r="CQ18" s="56">
        <f t="shared" si="4"/>
        <v>109</v>
      </c>
      <c r="CR18" s="56">
        <f t="shared" si="4"/>
        <v>126</v>
      </c>
      <c r="CS18" s="56">
        <f t="shared" si="4"/>
        <v>128</v>
      </c>
      <c r="CT18" s="56">
        <f t="shared" si="4"/>
        <v>114</v>
      </c>
      <c r="CU18" s="56">
        <f t="shared" si="4"/>
        <v>105</v>
      </c>
      <c r="CV18" s="56">
        <f t="shared" si="4"/>
        <v>100</v>
      </c>
      <c r="CW18" s="56">
        <f t="shared" si="4"/>
        <v>91</v>
      </c>
      <c r="CX18" s="56">
        <f t="shared" si="4"/>
        <v>87</v>
      </c>
      <c r="CY18" s="56">
        <f t="shared" si="5"/>
        <v>63</v>
      </c>
      <c r="CZ18" s="56">
        <f t="shared" si="5"/>
        <v>75</v>
      </c>
      <c r="DA18" s="56">
        <f t="shared" si="5"/>
        <v>69</v>
      </c>
      <c r="DB18" s="56">
        <f t="shared" si="5"/>
        <v>73</v>
      </c>
      <c r="DC18" s="56">
        <f t="shared" si="5"/>
        <v>66</v>
      </c>
      <c r="DD18" s="56">
        <f t="shared" si="5"/>
        <v>66</v>
      </c>
      <c r="DE18" s="56">
        <f t="shared" si="5"/>
        <v>66</v>
      </c>
      <c r="DF18" s="56">
        <f t="shared" si="5"/>
        <v>87</v>
      </c>
      <c r="DG18" s="56">
        <f t="shared" si="5"/>
        <v>90</v>
      </c>
      <c r="DH18" s="56">
        <f t="shared" si="5"/>
        <v>98</v>
      </c>
      <c r="DI18" s="56">
        <f t="shared" si="6"/>
        <v>113</v>
      </c>
      <c r="DJ18" s="56">
        <f t="shared" si="6"/>
        <v>98</v>
      </c>
      <c r="DK18" s="56">
        <f t="shared" si="6"/>
        <v>125</v>
      </c>
      <c r="DL18" s="56">
        <f t="shared" si="6"/>
        <v>99</v>
      </c>
      <c r="DM18" s="56">
        <f t="shared" si="6"/>
        <v>100</v>
      </c>
      <c r="DN18" s="56">
        <f t="shared" si="6"/>
        <v>111</v>
      </c>
      <c r="DO18" s="56">
        <f t="shared" si="6"/>
        <v>109</v>
      </c>
      <c r="DP18" s="56">
        <f t="shared" si="6"/>
        <v>95</v>
      </c>
      <c r="DQ18" s="56">
        <f t="shared" si="6"/>
        <v>94</v>
      </c>
      <c r="DR18" s="56">
        <f t="shared" si="6"/>
        <v>84</v>
      </c>
      <c r="DS18" s="56">
        <f t="shared" si="6"/>
        <v>77</v>
      </c>
      <c r="DT18" s="56">
        <f t="shared" si="6"/>
        <v>-2602</v>
      </c>
      <c r="DU18" s="56">
        <f t="shared" si="6"/>
        <v>-2512</v>
      </c>
      <c r="DV18" s="56">
        <f t="shared" si="6"/>
        <v>-2599</v>
      </c>
      <c r="DW18" s="56">
        <f t="shared" si="6"/>
        <v>-2524</v>
      </c>
      <c r="DX18" s="56">
        <f t="shared" si="6"/>
        <v>-2515</v>
      </c>
      <c r="DY18" s="56">
        <f t="shared" si="6"/>
        <v>-2536</v>
      </c>
      <c r="DZ18" s="325"/>
      <c r="EA18" s="61">
        <f>'MONTHLY SUMMARIES'!H14</f>
        <v>7072</v>
      </c>
    </row>
    <row r="19" spans="1:131" s="70" customFormat="1" ht="15.75" thickBot="1" x14ac:dyDescent="0.3">
      <c r="A19" s="144"/>
      <c r="B19" s="64" t="s">
        <v>148</v>
      </c>
      <c r="C19" s="65">
        <f>SUM(C10:C18)</f>
        <v>711717</v>
      </c>
      <c r="D19" s="66">
        <f t="shared" ref="D19:BU19" si="7">SUM(D10:D18)</f>
        <v>712068</v>
      </c>
      <c r="E19" s="66">
        <f t="shared" si="7"/>
        <v>711447</v>
      </c>
      <c r="F19" s="66">
        <f t="shared" si="7"/>
        <v>711701</v>
      </c>
      <c r="G19" s="66">
        <f t="shared" si="7"/>
        <v>712258</v>
      </c>
      <c r="H19" s="66">
        <f t="shared" si="7"/>
        <v>710484</v>
      </c>
      <c r="I19" s="66">
        <f t="shared" si="7"/>
        <v>714938</v>
      </c>
      <c r="J19" s="66">
        <f t="shared" si="7"/>
        <v>718016</v>
      </c>
      <c r="K19" s="66">
        <f t="shared" si="7"/>
        <v>721608</v>
      </c>
      <c r="L19" s="67">
        <f t="shared" si="7"/>
        <v>722985</v>
      </c>
      <c r="M19" s="66">
        <f t="shared" si="7"/>
        <v>723509</v>
      </c>
      <c r="N19" s="66">
        <f t="shared" si="7"/>
        <v>723611</v>
      </c>
      <c r="O19" s="66">
        <f t="shared" si="7"/>
        <v>722994</v>
      </c>
      <c r="P19" s="66">
        <f t="shared" si="7"/>
        <v>721852</v>
      </c>
      <c r="Q19" s="66">
        <f t="shared" si="7"/>
        <v>721348</v>
      </c>
      <c r="R19" s="66">
        <f t="shared" si="7"/>
        <v>720766</v>
      </c>
      <c r="S19" s="66">
        <f t="shared" si="7"/>
        <v>719709</v>
      </c>
      <c r="T19" s="66">
        <f t="shared" si="7"/>
        <v>718712</v>
      </c>
      <c r="U19" s="66">
        <f t="shared" si="7"/>
        <v>717020</v>
      </c>
      <c r="V19" s="66">
        <f t="shared" si="7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7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399">
        <v>747374</v>
      </c>
      <c r="BI19" s="426">
        <v>749044</v>
      </c>
      <c r="BJ19" s="426">
        <v>749581</v>
      </c>
      <c r="BK19" s="426">
        <v>749532</v>
      </c>
      <c r="BL19" s="275">
        <v>749227</v>
      </c>
      <c r="BM19" s="275">
        <v>748459</v>
      </c>
      <c r="BN19" s="275">
        <v>720116</v>
      </c>
      <c r="BO19" s="275">
        <v>714854</v>
      </c>
      <c r="BP19" s="275">
        <v>713697</v>
      </c>
      <c r="BQ19" s="275">
        <v>714854</v>
      </c>
      <c r="BR19" s="275">
        <v>716916</v>
      </c>
      <c r="BS19" s="275">
        <v>719823</v>
      </c>
      <c r="BT19" s="275"/>
      <c r="BU19" s="423">
        <f t="shared" si="7"/>
        <v>11277</v>
      </c>
      <c r="BV19" s="69">
        <f t="shared" ref="BV19:BW19" si="8">SUM(BV10:BV18)</f>
        <v>9784</v>
      </c>
      <c r="BW19" s="69">
        <f t="shared" si="8"/>
        <v>9901</v>
      </c>
      <c r="BX19" s="69">
        <f t="shared" ref="BX19:BY19" si="9">SUM(BX10:BX18)</f>
        <v>9065</v>
      </c>
      <c r="BY19" s="69">
        <f t="shared" si="9"/>
        <v>7451</v>
      </c>
      <c r="BZ19" s="69">
        <f t="shared" ref="BZ19:CA19" si="10">SUM(BZ10:BZ18)</f>
        <v>8228</v>
      </c>
      <c r="CA19" s="69">
        <f t="shared" si="10"/>
        <v>2082</v>
      </c>
      <c r="CB19" s="69">
        <f t="shared" ref="CB19:CC19" si="11">SUM(CB10:CB18)</f>
        <v>2743</v>
      </c>
      <c r="CC19" s="69">
        <f t="shared" si="11"/>
        <v>2355</v>
      </c>
      <c r="CD19" s="69">
        <f t="shared" ref="CD19:CE19" si="12">SUM(CD10:CD18)</f>
        <v>3714</v>
      </c>
      <c r="CE19" s="69">
        <f t="shared" si="12"/>
        <v>5576</v>
      </c>
      <c r="CF19" s="69">
        <f t="shared" ref="CF19:CG19" si="13">SUM(CF10:CF18)</f>
        <v>6466</v>
      </c>
      <c r="CG19" s="69">
        <f t="shared" si="13"/>
        <v>7477</v>
      </c>
      <c r="CH19" s="69">
        <f t="shared" ref="CH19:CI19" si="14">SUM(CH10:CH18)</f>
        <v>8155</v>
      </c>
      <c r="CI19" s="69">
        <f t="shared" si="14"/>
        <v>8148</v>
      </c>
      <c r="CJ19" s="69">
        <f t="shared" ref="CJ19:CK19" si="15">SUM(CJ10:CJ18)</f>
        <v>7822</v>
      </c>
      <c r="CK19" s="69">
        <f t="shared" si="15"/>
        <v>7499</v>
      </c>
      <c r="CL19" s="69">
        <f t="shared" ref="CL19:CM19" si="16">SUM(CL10:CL18)</f>
        <v>8150</v>
      </c>
      <c r="CM19" s="252">
        <f t="shared" si="16"/>
        <v>8631</v>
      </c>
      <c r="CN19" s="252">
        <f t="shared" ref="CN19:CO19" si="17">SUM(CN10:CN18)</f>
        <v>8794</v>
      </c>
      <c r="CO19" s="252">
        <f t="shared" si="17"/>
        <v>9573</v>
      </c>
      <c r="CP19" s="309">
        <f t="shared" ref="CP19:CQ19" si="18">SUM(CP10:CP18)</f>
        <v>9487</v>
      </c>
      <c r="CQ19" s="303">
        <f t="shared" si="18"/>
        <v>9507</v>
      </c>
      <c r="CR19" s="303">
        <f t="shared" ref="CR19:CS19" si="19">SUM(CR10:CR18)</f>
        <v>9615</v>
      </c>
      <c r="CS19" s="303">
        <f t="shared" si="19"/>
        <v>9207</v>
      </c>
      <c r="CT19" s="303">
        <f t="shared" ref="CT19:CU19" si="20">SUM(CT10:CT18)</f>
        <v>8745</v>
      </c>
      <c r="CU19" s="303">
        <f t="shared" si="20"/>
        <v>8090</v>
      </c>
      <c r="CV19" s="303">
        <f t="shared" ref="CV19" si="21">SUM(CV10:CV18)</f>
        <v>7811</v>
      </c>
      <c r="CW19" s="303">
        <f t="shared" ref="CW19" si="22">SUM(CW10:CW18)</f>
        <v>7411</v>
      </c>
      <c r="CX19" s="303">
        <f t="shared" ref="CX19" si="23">SUM(CX10:CX18)</f>
        <v>7288</v>
      </c>
      <c r="CY19" s="303">
        <f t="shared" ref="CY19" si="24">SUM(CY10:CY18)</f>
        <v>6674</v>
      </c>
      <c r="CZ19" s="303">
        <f t="shared" ref="CZ19" si="25">SUM(CZ10:CZ18)</f>
        <v>6208</v>
      </c>
      <c r="DA19" s="303">
        <f t="shared" ref="DA19" si="26">SUM(DA10:DA18)</f>
        <v>5990</v>
      </c>
      <c r="DB19" s="341">
        <f t="shared" ref="DB19" si="27">SUM(DB10:DB18)</f>
        <v>5985</v>
      </c>
      <c r="DC19" s="341">
        <f t="shared" ref="DC19" si="28">SUM(DC10:DC18)</f>
        <v>5167</v>
      </c>
      <c r="DD19" s="341">
        <f t="shared" ref="DD19:DE19" si="29">SUM(DD10:DD18)</f>
        <v>5070</v>
      </c>
      <c r="DE19" s="341">
        <f t="shared" si="29"/>
        <v>5648</v>
      </c>
      <c r="DF19" s="341">
        <f t="shared" ref="DF19" si="30">SUM(DF10:DF18)</f>
        <v>5970</v>
      </c>
      <c r="DG19" s="341">
        <f t="shared" ref="DG19" si="31">SUM(DG10:DG18)</f>
        <v>6286</v>
      </c>
      <c r="DH19" s="341">
        <f t="shared" ref="DH19" si="32">SUM(DH10:DH18)</f>
        <v>6610</v>
      </c>
      <c r="DI19" s="341">
        <f t="shared" ref="DI19" si="33">SUM(DI10:DI18)</f>
        <v>6443</v>
      </c>
      <c r="DJ19" s="341">
        <f t="shared" ref="DJ19" si="34">SUM(DJ10:DJ18)</f>
        <v>5952</v>
      </c>
      <c r="DK19" s="341">
        <f t="shared" ref="DK19:DL19" si="35">SUM(DK10:DK18)</f>
        <v>11204</v>
      </c>
      <c r="DL19" s="341">
        <f t="shared" si="35"/>
        <v>7768</v>
      </c>
      <c r="DM19" s="341">
        <f t="shared" ref="DM19:DN19" si="36">SUM(DM10:DM18)</f>
        <v>6306</v>
      </c>
      <c r="DN19" s="341">
        <f t="shared" si="36"/>
        <v>5203</v>
      </c>
      <c r="DO19" s="341">
        <f t="shared" ref="DO19:DP19" si="37">SUM(DO10:DO18)</f>
        <v>5285</v>
      </c>
      <c r="DP19" s="341">
        <f t="shared" si="37"/>
        <v>4819</v>
      </c>
      <c r="DQ19" s="341">
        <f t="shared" ref="DQ19" si="38">SUM(DQ10:DQ18)</f>
        <v>4206</v>
      </c>
      <c r="DR19" s="341">
        <f t="shared" ref="DR19:DS19" si="39">SUM(DR10:DR18)</f>
        <v>4505</v>
      </c>
      <c r="DS19" s="341">
        <f t="shared" si="39"/>
        <v>4587</v>
      </c>
      <c r="DT19" s="341">
        <f t="shared" ref="DT19" si="40">SUM(DT10:DT18)</f>
        <v>-22893</v>
      </c>
      <c r="DU19" s="341">
        <f t="shared" ref="DU19:DV19" si="41">SUM(DU10:DU18)</f>
        <v>-26208</v>
      </c>
      <c r="DV19" s="341">
        <f t="shared" si="41"/>
        <v>-26405</v>
      </c>
      <c r="DW19" s="341">
        <f t="shared" ref="DW19" si="42">SUM(DW10:DW18)</f>
        <v>-28675</v>
      </c>
      <c r="DX19" s="341">
        <f t="shared" ref="DX19:DY19" si="43">SUM(DX10:DX18)</f>
        <v>-26613</v>
      </c>
      <c r="DY19" s="341">
        <f t="shared" si="43"/>
        <v>-26009</v>
      </c>
      <c r="DZ19" s="326"/>
      <c r="EA19" s="68">
        <f>EA10+EA13+EA16+EA17+EA18</f>
        <v>719823</v>
      </c>
    </row>
    <row r="20" spans="1:131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0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325"/>
      <c r="EA20" s="75"/>
    </row>
    <row r="21" spans="1:131" s="56" customFormat="1" x14ac:dyDescent="0.25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49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400">
        <v>95475</v>
      </c>
      <c r="BI21" s="428">
        <v>94154</v>
      </c>
      <c r="BJ21" s="428">
        <v>98950</v>
      </c>
      <c r="BK21" s="428">
        <v>103584</v>
      </c>
      <c r="BL21" s="277">
        <v>104391</v>
      </c>
      <c r="BM21" s="277">
        <v>100500</v>
      </c>
      <c r="BN21" s="277">
        <v>106481</v>
      </c>
      <c r="BO21" s="277">
        <v>97843</v>
      </c>
      <c r="BP21" s="277">
        <v>103235</v>
      </c>
      <c r="BQ21" s="277">
        <v>97843</v>
      </c>
      <c r="BR21" s="277">
        <v>94421</v>
      </c>
      <c r="BS21" s="277">
        <v>95978</v>
      </c>
      <c r="BT21" s="277"/>
      <c r="BU21" s="80">
        <f t="shared" ref="BU21:DY21" si="44">O21-C21</f>
        <v>4812</v>
      </c>
      <c r="BV21" s="81">
        <f t="shared" si="44"/>
        <v>1911</v>
      </c>
      <c r="BW21" s="81">
        <f t="shared" si="44"/>
        <v>-1333</v>
      </c>
      <c r="BX21" s="81">
        <f t="shared" si="44"/>
        <v>6996</v>
      </c>
      <c r="BY21" s="81">
        <f t="shared" si="44"/>
        <v>-74</v>
      </c>
      <c r="BZ21" s="81">
        <f t="shared" si="44"/>
        <v>1770</v>
      </c>
      <c r="CA21" s="81">
        <f t="shared" si="44"/>
        <v>1181</v>
      </c>
      <c r="CB21" s="81">
        <f t="shared" si="44"/>
        <v>9453</v>
      </c>
      <c r="CC21" s="81">
        <f t="shared" si="44"/>
        <v>4922</v>
      </c>
      <c r="CD21" s="81">
        <f t="shared" si="44"/>
        <v>574</v>
      </c>
      <c r="CE21" s="81">
        <f t="shared" si="44"/>
        <v>-279</v>
      </c>
      <c r="CF21" s="81">
        <f t="shared" si="44"/>
        <v>-4231</v>
      </c>
      <c r="CG21" s="81">
        <f t="shared" si="44"/>
        <v>-12357</v>
      </c>
      <c r="CH21" s="81">
        <f t="shared" si="44"/>
        <v>-8723</v>
      </c>
      <c r="CI21" s="81">
        <f t="shared" si="44"/>
        <v>-7849</v>
      </c>
      <c r="CJ21" s="81">
        <f t="shared" si="44"/>
        <v>-10516</v>
      </c>
      <c r="CK21" s="81">
        <f t="shared" si="44"/>
        <v>-9470</v>
      </c>
      <c r="CL21" s="81">
        <f t="shared" si="44"/>
        <v>-10612</v>
      </c>
      <c r="CM21" s="254">
        <f t="shared" si="44"/>
        <v>-7056</v>
      </c>
      <c r="CN21" s="254">
        <f t="shared" si="44"/>
        <v>-2441</v>
      </c>
      <c r="CO21" s="254">
        <f t="shared" si="44"/>
        <v>-3464</v>
      </c>
      <c r="CP21" s="311">
        <f t="shared" si="44"/>
        <v>-7587</v>
      </c>
      <c r="CQ21" s="56">
        <f t="shared" si="44"/>
        <v>2388</v>
      </c>
      <c r="CR21" s="56">
        <f t="shared" si="44"/>
        <v>-1266</v>
      </c>
      <c r="CS21" s="56">
        <f t="shared" si="44"/>
        <v>25</v>
      </c>
      <c r="CT21" s="56">
        <f t="shared" si="44"/>
        <v>565</v>
      </c>
      <c r="CU21" s="56">
        <f t="shared" si="44"/>
        <v>-2143</v>
      </c>
      <c r="CV21" s="56">
        <f t="shared" si="44"/>
        <v>-7</v>
      </c>
      <c r="CW21" s="56">
        <f t="shared" si="44"/>
        <v>1350</v>
      </c>
      <c r="CX21" s="56">
        <f t="shared" si="44"/>
        <v>252</v>
      </c>
      <c r="CY21" s="56">
        <f t="shared" si="44"/>
        <v>2152</v>
      </c>
      <c r="CZ21" s="56">
        <f t="shared" si="44"/>
        <v>-7110</v>
      </c>
      <c r="DA21" s="56">
        <f t="shared" si="44"/>
        <v>-7594</v>
      </c>
      <c r="DB21" s="56">
        <f t="shared" si="44"/>
        <v>979</v>
      </c>
      <c r="DC21" s="56">
        <f t="shared" si="44"/>
        <v>-5342</v>
      </c>
      <c r="DD21" s="56">
        <f t="shared" si="44"/>
        <v>992</v>
      </c>
      <c r="DE21" s="56">
        <f t="shared" si="44"/>
        <v>2100</v>
      </c>
      <c r="DF21" s="56">
        <f t="shared" si="44"/>
        <v>1077</v>
      </c>
      <c r="DG21" s="56">
        <f t="shared" si="44"/>
        <v>-988</v>
      </c>
      <c r="DH21" s="56">
        <f t="shared" si="44"/>
        <v>562</v>
      </c>
      <c r="DI21" s="56">
        <f t="shared" si="44"/>
        <v>3408</v>
      </c>
      <c r="DJ21" s="56">
        <f t="shared" si="44"/>
        <v>-248</v>
      </c>
      <c r="DK21" s="56">
        <f t="shared" si="44"/>
        <v>-2264</v>
      </c>
      <c r="DL21" s="56">
        <f t="shared" si="44"/>
        <v>-543</v>
      </c>
      <c r="DM21" s="56">
        <f t="shared" si="44"/>
        <v>2062</v>
      </c>
      <c r="DN21" s="56">
        <f t="shared" si="44"/>
        <v>201</v>
      </c>
      <c r="DO21" s="56">
        <f t="shared" si="44"/>
        <v>-2118</v>
      </c>
      <c r="DP21" s="56">
        <f t="shared" si="44"/>
        <v>-1018</v>
      </c>
      <c r="DQ21" s="56">
        <f t="shared" si="44"/>
        <v>2624</v>
      </c>
      <c r="DR21" s="56">
        <f t="shared" si="44"/>
        <v>-986</v>
      </c>
      <c r="DS21" s="56">
        <f t="shared" si="44"/>
        <v>1625</v>
      </c>
      <c r="DT21" s="56">
        <f t="shared" si="44"/>
        <v>6468</v>
      </c>
      <c r="DU21" s="56">
        <f t="shared" si="44"/>
        <v>-3914</v>
      </c>
      <c r="DV21" s="56">
        <f t="shared" si="44"/>
        <v>9009</v>
      </c>
      <c r="DW21" s="56">
        <f t="shared" si="44"/>
        <v>3726</v>
      </c>
      <c r="DX21" s="56">
        <f t="shared" si="44"/>
        <v>304</v>
      </c>
      <c r="DY21" s="56">
        <f t="shared" si="44"/>
        <v>-1140</v>
      </c>
      <c r="DZ21" s="325"/>
      <c r="EA21" s="61">
        <f>'MONTHLY SUMMARIES'!H17</f>
        <v>95978</v>
      </c>
    </row>
    <row r="22" spans="1:131" s="56" customFormat="1" x14ac:dyDescent="0.2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103227</v>
      </c>
      <c r="X22" s="79">
        <f>X21-X23</f>
        <v>99069</v>
      </c>
      <c r="Y22" s="205">
        <f>Y21-Y23</f>
        <v>96577</v>
      </c>
      <c r="Z22" s="205">
        <f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49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400">
        <v>94373</v>
      </c>
      <c r="BI22" s="428">
        <v>93073</v>
      </c>
      <c r="BJ22" s="428">
        <v>97551</v>
      </c>
      <c r="BK22" s="428">
        <v>102524</v>
      </c>
      <c r="BL22" s="277">
        <v>103434</v>
      </c>
      <c r="BM22" s="277">
        <v>99622</v>
      </c>
      <c r="BN22" s="277">
        <v>105864</v>
      </c>
      <c r="BO22" s="277">
        <v>97268</v>
      </c>
      <c r="BP22" s="277">
        <v>102583</v>
      </c>
      <c r="BQ22" s="277">
        <v>97270</v>
      </c>
      <c r="BR22" s="277">
        <v>93890</v>
      </c>
      <c r="BS22" s="277">
        <v>95319</v>
      </c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1"/>
      <c r="DZ22" s="325"/>
      <c r="EA22" s="75">
        <f>EA21-EA23</f>
        <v>95319</v>
      </c>
    </row>
    <row r="23" spans="1:131" s="56" customFormat="1" x14ac:dyDescent="0.2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49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400">
        <v>1102</v>
      </c>
      <c r="BI23" s="428">
        <v>1081</v>
      </c>
      <c r="BJ23" s="428">
        <v>1399</v>
      </c>
      <c r="BK23" s="428">
        <v>1060</v>
      </c>
      <c r="BL23" s="277">
        <v>957</v>
      </c>
      <c r="BM23" s="277">
        <v>878</v>
      </c>
      <c r="BN23" s="277">
        <v>617</v>
      </c>
      <c r="BO23" s="277">
        <v>575</v>
      </c>
      <c r="BP23" s="277">
        <v>652</v>
      </c>
      <c r="BQ23" s="277">
        <v>573</v>
      </c>
      <c r="BR23" s="277">
        <v>531</v>
      </c>
      <c r="BS23" s="277">
        <v>659</v>
      </c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1"/>
      <c r="DZ23" s="325"/>
      <c r="EA23" s="61">
        <f>GETPIVOTDATA("VALUE",'CRS ESCO pvt'!$I$2,"DATE_FILE",$EA$8,"COMPANY",$EA$6,"TRIM_CAT","Residential-ESCO","TRIM_LINE",A20)</f>
        <v>659</v>
      </c>
    </row>
    <row r="24" spans="1:131" s="56" customFormat="1" x14ac:dyDescent="0.25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49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400">
        <v>32236</v>
      </c>
      <c r="BI24" s="428">
        <v>34164</v>
      </c>
      <c r="BJ24" s="428">
        <v>35123</v>
      </c>
      <c r="BK24" s="428">
        <v>35895</v>
      </c>
      <c r="BL24" s="277">
        <v>35678</v>
      </c>
      <c r="BM24" s="277">
        <v>34342</v>
      </c>
      <c r="BN24" s="277">
        <v>39416</v>
      </c>
      <c r="BO24" s="277">
        <v>34795</v>
      </c>
      <c r="BP24" s="277">
        <v>37572</v>
      </c>
      <c r="BQ24" s="277">
        <v>34795</v>
      </c>
      <c r="BR24" s="277">
        <v>32671</v>
      </c>
      <c r="BS24" s="277">
        <v>33062</v>
      </c>
      <c r="BT24" s="277"/>
      <c r="BU24" s="80">
        <f t="shared" ref="BU24:DY24" si="45">O24-C24</f>
        <v>121</v>
      </c>
      <c r="BV24" s="81">
        <f t="shared" si="45"/>
        <v>-21</v>
      </c>
      <c r="BW24" s="81">
        <f t="shared" si="45"/>
        <v>-1983</v>
      </c>
      <c r="BX24" s="81">
        <f t="shared" si="45"/>
        <v>112</v>
      </c>
      <c r="BY24" s="81">
        <f t="shared" si="45"/>
        <v>1097</v>
      </c>
      <c r="BZ24" s="81">
        <f t="shared" si="45"/>
        <v>1128</v>
      </c>
      <c r="CA24" s="81">
        <f t="shared" si="45"/>
        <v>1386</v>
      </c>
      <c r="CB24" s="81">
        <f t="shared" si="45"/>
        <v>2470</v>
      </c>
      <c r="CC24" s="81">
        <f t="shared" si="45"/>
        <v>3128</v>
      </c>
      <c r="CD24" s="81">
        <f t="shared" si="45"/>
        <v>3185</v>
      </c>
      <c r="CE24" s="81">
        <f t="shared" si="45"/>
        <v>2381</v>
      </c>
      <c r="CF24" s="81">
        <f t="shared" si="45"/>
        <v>3902</v>
      </c>
      <c r="CG24" s="81">
        <f t="shared" si="45"/>
        <v>3202</v>
      </c>
      <c r="CH24" s="81">
        <f t="shared" si="45"/>
        <v>4234</v>
      </c>
      <c r="CI24" s="81">
        <f t="shared" si="45"/>
        <v>3595</v>
      </c>
      <c r="CJ24" s="81">
        <f t="shared" si="45"/>
        <v>3784</v>
      </c>
      <c r="CK24" s="81">
        <f t="shared" si="45"/>
        <v>1517</v>
      </c>
      <c r="CL24" s="81">
        <f t="shared" si="45"/>
        <v>1068</v>
      </c>
      <c r="CM24" s="254">
        <f t="shared" si="45"/>
        <v>927</v>
      </c>
      <c r="CN24" s="254">
        <f t="shared" si="45"/>
        <v>1440</v>
      </c>
      <c r="CO24" s="254">
        <f t="shared" si="45"/>
        <v>-921</v>
      </c>
      <c r="CP24" s="311">
        <f t="shared" si="45"/>
        <v>-3901</v>
      </c>
      <c r="CQ24" s="56">
        <f t="shared" si="45"/>
        <v>-325</v>
      </c>
      <c r="CR24" s="56">
        <f t="shared" si="45"/>
        <v>119</v>
      </c>
      <c r="CS24" s="56">
        <f t="shared" si="45"/>
        <v>1159</v>
      </c>
      <c r="CT24" s="56">
        <f t="shared" si="45"/>
        <v>610</v>
      </c>
      <c r="CU24" s="56">
        <f t="shared" si="45"/>
        <v>1241</v>
      </c>
      <c r="CV24" s="56">
        <f t="shared" si="45"/>
        <v>509</v>
      </c>
      <c r="CW24" s="56">
        <f t="shared" si="45"/>
        <v>796</v>
      </c>
      <c r="CX24" s="56">
        <f t="shared" si="45"/>
        <v>1267</v>
      </c>
      <c r="CY24" s="56">
        <f t="shared" si="45"/>
        <v>1629</v>
      </c>
      <c r="CZ24" s="56">
        <f t="shared" si="45"/>
        <v>245</v>
      </c>
      <c r="DA24" s="56">
        <f t="shared" si="45"/>
        <v>1754</v>
      </c>
      <c r="DB24" s="56">
        <f t="shared" si="45"/>
        <v>5939</v>
      </c>
      <c r="DC24" s="56">
        <f t="shared" si="45"/>
        <v>5507</v>
      </c>
      <c r="DD24" s="56">
        <f t="shared" si="45"/>
        <v>5204</v>
      </c>
      <c r="DE24" s="56">
        <f t="shared" si="45"/>
        <v>4832</v>
      </c>
      <c r="DF24" s="56">
        <f t="shared" si="45"/>
        <v>4564</v>
      </c>
      <c r="DG24" s="56">
        <f t="shared" si="45"/>
        <v>3910</v>
      </c>
      <c r="DH24" s="56">
        <f t="shared" si="45"/>
        <v>4135</v>
      </c>
      <c r="DI24" s="56">
        <f t="shared" si="45"/>
        <v>4546</v>
      </c>
      <c r="DJ24" s="56">
        <f t="shared" si="45"/>
        <v>3582</v>
      </c>
      <c r="DK24" s="56">
        <f t="shared" si="45"/>
        <v>3019</v>
      </c>
      <c r="DL24" s="56">
        <f t="shared" si="45"/>
        <v>3456</v>
      </c>
      <c r="DM24" s="56">
        <f t="shared" si="45"/>
        <v>3613</v>
      </c>
      <c r="DN24" s="56">
        <f t="shared" si="45"/>
        <v>2053</v>
      </c>
      <c r="DO24" s="56">
        <f t="shared" si="45"/>
        <v>2596</v>
      </c>
      <c r="DP24" s="56">
        <f t="shared" si="45"/>
        <v>3129</v>
      </c>
      <c r="DQ24" s="56">
        <f t="shared" si="45"/>
        <v>3474</v>
      </c>
      <c r="DR24" s="56">
        <f t="shared" si="45"/>
        <v>2861</v>
      </c>
      <c r="DS24" s="56">
        <f t="shared" si="45"/>
        <v>2847</v>
      </c>
      <c r="DT24" s="56">
        <f t="shared" si="45"/>
        <v>7564</v>
      </c>
      <c r="DU24" s="56">
        <f t="shared" si="45"/>
        <v>2778</v>
      </c>
      <c r="DV24" s="56">
        <f t="shared" si="45"/>
        <v>6630</v>
      </c>
      <c r="DW24" s="56">
        <f t="shared" si="45"/>
        <v>4116</v>
      </c>
      <c r="DX24" s="56">
        <f t="shared" si="45"/>
        <v>1992</v>
      </c>
      <c r="DY24" s="56">
        <f t="shared" si="45"/>
        <v>1466</v>
      </c>
      <c r="DZ24" s="325"/>
      <c r="EA24" s="61">
        <f>'MONTHLY SUMMARIES'!H18</f>
        <v>33062</v>
      </c>
    </row>
    <row r="25" spans="1:131" s="56" customFormat="1" x14ac:dyDescent="0.2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26097</v>
      </c>
      <c r="X25" s="79">
        <f>X24-X26</f>
        <v>27074</v>
      </c>
      <c r="Y25" s="205">
        <f>Y24-Y26</f>
        <v>25492</v>
      </c>
      <c r="Z25" s="205">
        <f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49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400">
        <v>31858</v>
      </c>
      <c r="BI25" s="428">
        <v>33787</v>
      </c>
      <c r="BJ25" s="428">
        <v>34747</v>
      </c>
      <c r="BK25" s="428">
        <v>35529</v>
      </c>
      <c r="BL25" s="277">
        <v>35358</v>
      </c>
      <c r="BM25" s="277">
        <v>34077</v>
      </c>
      <c r="BN25" s="277">
        <v>39232</v>
      </c>
      <c r="BO25" s="277">
        <v>34630</v>
      </c>
      <c r="BP25" s="277">
        <v>37391</v>
      </c>
      <c r="BQ25" s="277">
        <v>34630</v>
      </c>
      <c r="BR25" s="277">
        <v>32512</v>
      </c>
      <c r="BS25" s="277">
        <v>32894</v>
      </c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1"/>
      <c r="DZ25" s="325"/>
      <c r="EA25" s="75">
        <f>EA24-EA26</f>
        <v>32894</v>
      </c>
    </row>
    <row r="26" spans="1:131" s="56" customFormat="1" x14ac:dyDescent="0.2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49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400">
        <v>378</v>
      </c>
      <c r="BI26" s="428">
        <v>377</v>
      </c>
      <c r="BJ26" s="428">
        <v>376</v>
      </c>
      <c r="BK26" s="428">
        <v>366</v>
      </c>
      <c r="BL26" s="277">
        <v>320</v>
      </c>
      <c r="BM26" s="277">
        <v>265</v>
      </c>
      <c r="BN26" s="277">
        <v>184</v>
      </c>
      <c r="BO26" s="277">
        <v>165</v>
      </c>
      <c r="BP26" s="277">
        <v>181</v>
      </c>
      <c r="BQ26" s="277">
        <v>165</v>
      </c>
      <c r="BR26" s="277">
        <v>159</v>
      </c>
      <c r="BS26" s="277">
        <v>168</v>
      </c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1"/>
      <c r="DZ26" s="325"/>
      <c r="EA26" s="61">
        <f>GETPIVOTDATA("VALUE",'CRS ESCO pvt'!$I$2,"DATE_FILE",$EA$8,"COMPANY",$EA$6,"TRIM_CAT","Low Income Residential-ESCO","TRIM_LINE",A20)</f>
        <v>168</v>
      </c>
    </row>
    <row r="27" spans="1:131" s="56" customFormat="1" x14ac:dyDescent="0.25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49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400">
        <v>6230</v>
      </c>
      <c r="BI27" s="428">
        <v>6381</v>
      </c>
      <c r="BJ27" s="428">
        <v>6509</v>
      </c>
      <c r="BK27" s="428">
        <v>6727</v>
      </c>
      <c r="BL27" s="277">
        <v>6864</v>
      </c>
      <c r="BM27" s="277">
        <v>6342</v>
      </c>
      <c r="BN27" s="277">
        <v>5541</v>
      </c>
      <c r="BO27" s="277">
        <v>4663</v>
      </c>
      <c r="BP27" s="277">
        <v>5917</v>
      </c>
      <c r="BQ27" s="277">
        <v>4663</v>
      </c>
      <c r="BR27" s="277">
        <v>4203</v>
      </c>
      <c r="BS27" s="277">
        <v>5148</v>
      </c>
      <c r="BT27" s="277"/>
      <c r="BU27" s="80">
        <f t="shared" ref="BU27:CD29" si="46">O27-C27</f>
        <v>446</v>
      </c>
      <c r="BV27" s="81">
        <f t="shared" si="46"/>
        <v>1738</v>
      </c>
      <c r="BW27" s="81">
        <f t="shared" si="46"/>
        <v>1971</v>
      </c>
      <c r="BX27" s="81">
        <f t="shared" si="46"/>
        <v>2169</v>
      </c>
      <c r="BY27" s="81">
        <f t="shared" si="46"/>
        <v>1076</v>
      </c>
      <c r="BZ27" s="81">
        <f t="shared" si="46"/>
        <v>1119</v>
      </c>
      <c r="CA27" s="81">
        <f t="shared" si="46"/>
        <v>842</v>
      </c>
      <c r="CB27" s="81">
        <f t="shared" si="46"/>
        <v>1435</v>
      </c>
      <c r="CC27" s="81">
        <f t="shared" si="46"/>
        <v>1172</v>
      </c>
      <c r="CD27" s="81">
        <f t="shared" si="46"/>
        <v>249</v>
      </c>
      <c r="CE27" s="81">
        <f t="shared" ref="CE27:CN29" si="47">Y27-M27</f>
        <v>1138</v>
      </c>
      <c r="CF27" s="81">
        <f t="shared" si="47"/>
        <v>327</v>
      </c>
      <c r="CG27" s="81">
        <f t="shared" si="47"/>
        <v>-1007</v>
      </c>
      <c r="CH27" s="81">
        <f t="shared" si="47"/>
        <v>-2792</v>
      </c>
      <c r="CI27" s="81">
        <f t="shared" si="47"/>
        <v>-2593</v>
      </c>
      <c r="CJ27" s="81">
        <f t="shared" si="47"/>
        <v>-1382</v>
      </c>
      <c r="CK27" s="81">
        <f t="shared" si="47"/>
        <v>-679</v>
      </c>
      <c r="CL27" s="81">
        <f t="shared" si="47"/>
        <v>-1052</v>
      </c>
      <c r="CM27" s="254">
        <f t="shared" si="47"/>
        <v>-574</v>
      </c>
      <c r="CN27" s="254">
        <f t="shared" si="47"/>
        <v>689</v>
      </c>
      <c r="CO27" s="254">
        <f t="shared" ref="CO27:CX29" si="48">AI27-W27</f>
        <v>456</v>
      </c>
      <c r="CP27" s="311">
        <f t="shared" si="48"/>
        <v>709</v>
      </c>
      <c r="CQ27" s="56">
        <f t="shared" si="48"/>
        <v>2201</v>
      </c>
      <c r="CR27" s="56">
        <f t="shared" si="48"/>
        <v>1253</v>
      </c>
      <c r="CS27" s="56">
        <f t="shared" si="48"/>
        <v>1600</v>
      </c>
      <c r="CT27" s="56">
        <f t="shared" si="48"/>
        <v>858</v>
      </c>
      <c r="CU27" s="56">
        <f t="shared" si="48"/>
        <v>450</v>
      </c>
      <c r="CV27" s="56">
        <f t="shared" si="48"/>
        <v>350</v>
      </c>
      <c r="CW27" s="56">
        <f t="shared" si="48"/>
        <v>203</v>
      </c>
      <c r="CX27" s="56">
        <f t="shared" si="48"/>
        <v>460</v>
      </c>
      <c r="CY27" s="56">
        <f t="shared" ref="CY27:DH29" si="49">AS27-AG27</f>
        <v>848</v>
      </c>
      <c r="CZ27" s="56">
        <f t="shared" si="49"/>
        <v>-1079</v>
      </c>
      <c r="DA27" s="56">
        <f t="shared" si="49"/>
        <v>-1192</v>
      </c>
      <c r="DB27" s="56">
        <f t="shared" si="49"/>
        <v>-921</v>
      </c>
      <c r="DC27" s="56">
        <f t="shared" si="49"/>
        <v>-2604</v>
      </c>
      <c r="DD27" s="56">
        <f t="shared" si="49"/>
        <v>-1618</v>
      </c>
      <c r="DE27" s="56">
        <f t="shared" si="49"/>
        <v>-1203</v>
      </c>
      <c r="DF27" s="56">
        <f t="shared" si="49"/>
        <v>-567</v>
      </c>
      <c r="DG27" s="56">
        <f t="shared" si="49"/>
        <v>-393</v>
      </c>
      <c r="DH27" s="56">
        <f t="shared" si="49"/>
        <v>-720</v>
      </c>
      <c r="DI27" s="56">
        <f t="shared" ref="DI27:DY29" si="50">BC27-AQ27</f>
        <v>-596</v>
      </c>
      <c r="DJ27" s="56">
        <f t="shared" si="50"/>
        <v>-805</v>
      </c>
      <c r="DK27" s="56">
        <f t="shared" si="50"/>
        <v>-757</v>
      </c>
      <c r="DL27" s="56">
        <f t="shared" si="50"/>
        <v>-445</v>
      </c>
      <c r="DM27" s="56">
        <f t="shared" si="50"/>
        <v>-458</v>
      </c>
      <c r="DN27" s="56">
        <f t="shared" si="50"/>
        <v>-339</v>
      </c>
      <c r="DO27" s="56">
        <f t="shared" si="50"/>
        <v>-315</v>
      </c>
      <c r="DP27" s="56">
        <f t="shared" si="50"/>
        <v>-122</v>
      </c>
      <c r="DQ27" s="56">
        <f t="shared" si="50"/>
        <v>259</v>
      </c>
      <c r="DR27" s="56">
        <f t="shared" si="50"/>
        <v>433</v>
      </c>
      <c r="DS27" s="56">
        <f t="shared" si="50"/>
        <v>391</v>
      </c>
      <c r="DT27" s="56">
        <f t="shared" si="50"/>
        <v>-504</v>
      </c>
      <c r="DU27" s="56">
        <f t="shared" si="50"/>
        <v>-1144</v>
      </c>
      <c r="DV27" s="56">
        <f t="shared" si="50"/>
        <v>594</v>
      </c>
      <c r="DW27" s="56">
        <f t="shared" si="50"/>
        <v>-997</v>
      </c>
      <c r="DX27" s="56">
        <f t="shared" si="50"/>
        <v>-1457</v>
      </c>
      <c r="DY27" s="56">
        <f t="shared" si="50"/>
        <v>-660</v>
      </c>
      <c r="DZ27" s="325"/>
      <c r="EA27" s="61">
        <f>'MONTHLY SUMMARIES'!H19</f>
        <v>5148</v>
      </c>
    </row>
    <row r="28" spans="1:131" s="56" customFormat="1" x14ac:dyDescent="0.25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49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400">
        <v>2071</v>
      </c>
      <c r="BI28" s="428">
        <v>2136</v>
      </c>
      <c r="BJ28" s="428">
        <v>2179</v>
      </c>
      <c r="BK28" s="428">
        <v>2182</v>
      </c>
      <c r="BL28" s="277">
        <v>2177</v>
      </c>
      <c r="BM28" s="277">
        <v>2063</v>
      </c>
      <c r="BN28" s="277">
        <v>1558</v>
      </c>
      <c r="BO28" s="277">
        <v>1605</v>
      </c>
      <c r="BP28" s="277">
        <v>1654</v>
      </c>
      <c r="BQ28" s="277">
        <v>1605</v>
      </c>
      <c r="BR28" s="277">
        <v>1391</v>
      </c>
      <c r="BS28" s="277">
        <v>1869</v>
      </c>
      <c r="BT28" s="277"/>
      <c r="BU28" s="80">
        <f t="shared" si="46"/>
        <v>76</v>
      </c>
      <c r="BV28" s="81">
        <f t="shared" si="46"/>
        <v>777</v>
      </c>
      <c r="BW28" s="81">
        <f t="shared" si="46"/>
        <v>753</v>
      </c>
      <c r="BX28" s="81">
        <f t="shared" si="46"/>
        <v>810</v>
      </c>
      <c r="BY28" s="81">
        <f t="shared" si="46"/>
        <v>419</v>
      </c>
      <c r="BZ28" s="81">
        <f t="shared" si="46"/>
        <v>391</v>
      </c>
      <c r="CA28" s="81">
        <f t="shared" si="46"/>
        <v>332</v>
      </c>
      <c r="CB28" s="81">
        <f t="shared" si="46"/>
        <v>535</v>
      </c>
      <c r="CC28" s="81">
        <f t="shared" si="46"/>
        <v>472</v>
      </c>
      <c r="CD28" s="81">
        <f t="shared" si="46"/>
        <v>225</v>
      </c>
      <c r="CE28" s="81">
        <f t="shared" si="47"/>
        <v>771</v>
      </c>
      <c r="CF28" s="81">
        <f t="shared" si="47"/>
        <v>473</v>
      </c>
      <c r="CG28" s="81">
        <f t="shared" si="47"/>
        <v>-80</v>
      </c>
      <c r="CH28" s="81">
        <f t="shared" si="47"/>
        <v>-973</v>
      </c>
      <c r="CI28" s="81">
        <f t="shared" si="47"/>
        <v>-867</v>
      </c>
      <c r="CJ28" s="81">
        <f t="shared" si="47"/>
        <v>-455</v>
      </c>
      <c r="CK28" s="81">
        <f t="shared" si="47"/>
        <v>-182</v>
      </c>
      <c r="CL28" s="81">
        <f t="shared" si="47"/>
        <v>-347</v>
      </c>
      <c r="CM28" s="254">
        <f t="shared" si="47"/>
        <v>-305</v>
      </c>
      <c r="CN28" s="254">
        <f t="shared" si="47"/>
        <v>329</v>
      </c>
      <c r="CO28" s="254">
        <f t="shared" si="48"/>
        <v>419</v>
      </c>
      <c r="CP28" s="311">
        <f t="shared" si="48"/>
        <v>467</v>
      </c>
      <c r="CQ28" s="56">
        <f t="shared" si="48"/>
        <v>1167</v>
      </c>
      <c r="CR28" s="56">
        <f t="shared" si="48"/>
        <v>714</v>
      </c>
      <c r="CS28" s="56">
        <f t="shared" si="48"/>
        <v>817</v>
      </c>
      <c r="CT28" s="56">
        <f t="shared" si="48"/>
        <v>463</v>
      </c>
      <c r="CU28" s="56">
        <f t="shared" si="48"/>
        <v>449</v>
      </c>
      <c r="CV28" s="56">
        <f t="shared" si="48"/>
        <v>370</v>
      </c>
      <c r="CW28" s="56">
        <f t="shared" si="48"/>
        <v>233</v>
      </c>
      <c r="CX28" s="56">
        <f t="shared" si="48"/>
        <v>400</v>
      </c>
      <c r="CY28" s="56">
        <f t="shared" si="49"/>
        <v>683</v>
      </c>
      <c r="CZ28" s="56">
        <f t="shared" si="49"/>
        <v>-361</v>
      </c>
      <c r="DA28" s="56">
        <f t="shared" si="49"/>
        <v>-428</v>
      </c>
      <c r="DB28" s="56">
        <f t="shared" si="49"/>
        <v>-329</v>
      </c>
      <c r="DC28" s="56">
        <f t="shared" si="49"/>
        <v>-1363</v>
      </c>
      <c r="DD28" s="56">
        <f t="shared" si="49"/>
        <v>-862</v>
      </c>
      <c r="DE28" s="56">
        <f t="shared" si="49"/>
        <v>-653</v>
      </c>
      <c r="DF28" s="56">
        <f t="shared" si="49"/>
        <v>-346</v>
      </c>
      <c r="DG28" s="56">
        <f t="shared" si="49"/>
        <v>-360</v>
      </c>
      <c r="DH28" s="56">
        <f t="shared" si="49"/>
        <v>-371</v>
      </c>
      <c r="DI28" s="56">
        <f t="shared" si="50"/>
        <v>-398</v>
      </c>
      <c r="DJ28" s="56">
        <f t="shared" si="50"/>
        <v>-428</v>
      </c>
      <c r="DK28" s="56">
        <f t="shared" si="50"/>
        <v>-653</v>
      </c>
      <c r="DL28" s="56">
        <f t="shared" si="50"/>
        <v>-443</v>
      </c>
      <c r="DM28" s="56">
        <f t="shared" si="50"/>
        <v>-329</v>
      </c>
      <c r="DN28" s="56">
        <f t="shared" si="50"/>
        <v>-361</v>
      </c>
      <c r="DO28" s="56">
        <f t="shared" si="50"/>
        <v>-161</v>
      </c>
      <c r="DP28" s="56">
        <f t="shared" si="50"/>
        <v>-104</v>
      </c>
      <c r="DQ28" s="56">
        <f t="shared" si="50"/>
        <v>-11</v>
      </c>
      <c r="DR28" s="56">
        <f t="shared" si="50"/>
        <v>82</v>
      </c>
      <c r="DS28" s="56">
        <f t="shared" si="50"/>
        <v>82</v>
      </c>
      <c r="DT28" s="56">
        <f t="shared" si="50"/>
        <v>-522</v>
      </c>
      <c r="DU28" s="56">
        <f t="shared" si="50"/>
        <v>-257</v>
      </c>
      <c r="DV28" s="56">
        <f t="shared" si="50"/>
        <v>-98</v>
      </c>
      <c r="DW28" s="56">
        <f t="shared" si="50"/>
        <v>-107</v>
      </c>
      <c r="DX28" s="56">
        <f t="shared" si="50"/>
        <v>-321</v>
      </c>
      <c r="DY28" s="56">
        <f t="shared" si="50"/>
        <v>-82</v>
      </c>
      <c r="DZ28" s="325"/>
      <c r="EA28" s="61">
        <f>'MONTHLY SUMMARIES'!H20</f>
        <v>1869</v>
      </c>
    </row>
    <row r="29" spans="1:131" s="56" customFormat="1" x14ac:dyDescent="0.25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49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400">
        <v>1843</v>
      </c>
      <c r="BI29" s="428">
        <v>1856</v>
      </c>
      <c r="BJ29" s="428">
        <v>1905</v>
      </c>
      <c r="BK29" s="428">
        <v>1863</v>
      </c>
      <c r="BL29" s="277">
        <v>1781</v>
      </c>
      <c r="BM29" s="277">
        <v>1673</v>
      </c>
      <c r="BN29" s="277">
        <v>1335</v>
      </c>
      <c r="BO29" s="277">
        <v>1227</v>
      </c>
      <c r="BP29" s="277">
        <v>1464</v>
      </c>
      <c r="BQ29" s="277">
        <v>1227</v>
      </c>
      <c r="BR29" s="277">
        <v>1118</v>
      </c>
      <c r="BS29" s="277">
        <v>1473</v>
      </c>
      <c r="BT29" s="277"/>
      <c r="BU29" s="80">
        <f t="shared" si="46"/>
        <v>-43</v>
      </c>
      <c r="BV29" s="81">
        <f t="shared" si="46"/>
        <v>667</v>
      </c>
      <c r="BW29" s="81">
        <f t="shared" si="46"/>
        <v>774</v>
      </c>
      <c r="BX29" s="81">
        <f t="shared" si="46"/>
        <v>810</v>
      </c>
      <c r="BY29" s="81">
        <f t="shared" si="46"/>
        <v>394</v>
      </c>
      <c r="BZ29" s="81">
        <f t="shared" si="46"/>
        <v>607</v>
      </c>
      <c r="CA29" s="81">
        <f t="shared" si="46"/>
        <v>525</v>
      </c>
      <c r="CB29" s="81">
        <f t="shared" si="46"/>
        <v>545</v>
      </c>
      <c r="CC29" s="81">
        <f t="shared" si="46"/>
        <v>435</v>
      </c>
      <c r="CD29" s="81">
        <f t="shared" si="46"/>
        <v>211</v>
      </c>
      <c r="CE29" s="81">
        <f t="shared" si="47"/>
        <v>701</v>
      </c>
      <c r="CF29" s="81">
        <f t="shared" si="47"/>
        <v>283</v>
      </c>
      <c r="CG29" s="81">
        <f t="shared" si="47"/>
        <v>-62</v>
      </c>
      <c r="CH29" s="81">
        <f t="shared" si="47"/>
        <v>-783</v>
      </c>
      <c r="CI29" s="81">
        <f t="shared" si="47"/>
        <v>-857</v>
      </c>
      <c r="CJ29" s="81">
        <f t="shared" si="47"/>
        <v>-327</v>
      </c>
      <c r="CK29" s="81">
        <f t="shared" si="47"/>
        <v>-49</v>
      </c>
      <c r="CL29" s="81">
        <f t="shared" si="47"/>
        <v>-301</v>
      </c>
      <c r="CM29" s="254">
        <f t="shared" si="47"/>
        <v>-443</v>
      </c>
      <c r="CN29" s="254">
        <f t="shared" si="47"/>
        <v>292</v>
      </c>
      <c r="CO29" s="254">
        <f t="shared" si="48"/>
        <v>599</v>
      </c>
      <c r="CP29" s="311">
        <f t="shared" si="48"/>
        <v>798</v>
      </c>
      <c r="CQ29" s="56">
        <f t="shared" si="48"/>
        <v>1248</v>
      </c>
      <c r="CR29" s="56">
        <f t="shared" si="48"/>
        <v>927</v>
      </c>
      <c r="CS29" s="56">
        <f t="shared" si="48"/>
        <v>787</v>
      </c>
      <c r="CT29" s="56">
        <f t="shared" si="48"/>
        <v>574</v>
      </c>
      <c r="CU29" s="56">
        <f t="shared" si="48"/>
        <v>553</v>
      </c>
      <c r="CV29" s="56">
        <f t="shared" si="48"/>
        <v>377</v>
      </c>
      <c r="CW29" s="56">
        <f t="shared" si="48"/>
        <v>232</v>
      </c>
      <c r="CX29" s="56">
        <f t="shared" si="48"/>
        <v>431</v>
      </c>
      <c r="CY29" s="56">
        <f t="shared" si="49"/>
        <v>746</v>
      </c>
      <c r="CZ29" s="56">
        <f t="shared" si="49"/>
        <v>-319</v>
      </c>
      <c r="DA29" s="56">
        <f t="shared" si="49"/>
        <v>-492</v>
      </c>
      <c r="DB29" s="56">
        <f t="shared" si="49"/>
        <v>-491</v>
      </c>
      <c r="DC29" s="56">
        <f t="shared" si="49"/>
        <v>-1244</v>
      </c>
      <c r="DD29" s="56">
        <f t="shared" si="49"/>
        <v>-1057</v>
      </c>
      <c r="DE29" s="56">
        <f t="shared" si="49"/>
        <v>-523</v>
      </c>
      <c r="DF29" s="56">
        <f t="shared" si="49"/>
        <v>-347</v>
      </c>
      <c r="DG29" s="56">
        <f t="shared" si="49"/>
        <v>-230</v>
      </c>
      <c r="DH29" s="56">
        <f t="shared" si="49"/>
        <v>-409</v>
      </c>
      <c r="DI29" s="56">
        <f t="shared" si="50"/>
        <v>-473</v>
      </c>
      <c r="DJ29" s="56">
        <f t="shared" si="50"/>
        <v>-480</v>
      </c>
      <c r="DK29" s="56">
        <f t="shared" si="50"/>
        <v>-732</v>
      </c>
      <c r="DL29" s="56">
        <f t="shared" si="50"/>
        <v>-417</v>
      </c>
      <c r="DM29" s="56">
        <f t="shared" si="50"/>
        <v>-444</v>
      </c>
      <c r="DN29" s="56">
        <f t="shared" si="50"/>
        <v>-417</v>
      </c>
      <c r="DO29" s="56">
        <f t="shared" si="50"/>
        <v>-321</v>
      </c>
      <c r="DP29" s="56">
        <f t="shared" si="50"/>
        <v>-28</v>
      </c>
      <c r="DQ29" s="56">
        <f t="shared" si="50"/>
        <v>-107</v>
      </c>
      <c r="DR29" s="56">
        <f t="shared" si="50"/>
        <v>-74</v>
      </c>
      <c r="DS29" s="56">
        <f t="shared" si="50"/>
        <v>-202</v>
      </c>
      <c r="DT29" s="56">
        <f t="shared" si="50"/>
        <v>-521</v>
      </c>
      <c r="DU29" s="56">
        <f t="shared" si="50"/>
        <v>-374</v>
      </c>
      <c r="DV29" s="56">
        <f t="shared" si="50"/>
        <v>-166</v>
      </c>
      <c r="DW29" s="56">
        <f t="shared" si="50"/>
        <v>-247</v>
      </c>
      <c r="DX29" s="56">
        <f t="shared" si="50"/>
        <v>-356</v>
      </c>
      <c r="DY29" s="56">
        <f t="shared" si="50"/>
        <v>-159</v>
      </c>
      <c r="DZ29" s="325"/>
      <c r="EA29" s="61">
        <f>'MONTHLY SUMMARIES'!H21</f>
        <v>1473</v>
      </c>
    </row>
    <row r="30" spans="1:131" s="70" customFormat="1" x14ac:dyDescent="0.25">
      <c r="A30" s="145"/>
      <c r="B30" s="57" t="s">
        <v>148</v>
      </c>
      <c r="C30" s="133">
        <f t="shared" ref="C30:V30" si="51">SUM(C21:C29)</f>
        <v>139963</v>
      </c>
      <c r="D30" s="134">
        <f t="shared" si="51"/>
        <v>145089</v>
      </c>
      <c r="E30" s="134">
        <f t="shared" si="51"/>
        <v>146077</v>
      </c>
      <c r="F30" s="134">
        <f t="shared" si="51"/>
        <v>135049</v>
      </c>
      <c r="G30" s="134">
        <f t="shared" si="51"/>
        <v>139694</v>
      </c>
      <c r="H30" s="134">
        <f t="shared" si="51"/>
        <v>135671</v>
      </c>
      <c r="I30" s="134">
        <f t="shared" si="51"/>
        <v>132156</v>
      </c>
      <c r="J30" s="134">
        <f t="shared" si="51"/>
        <v>125911</v>
      </c>
      <c r="K30" s="134">
        <f t="shared" si="51"/>
        <v>134395</v>
      </c>
      <c r="L30" s="135">
        <f t="shared" si="51"/>
        <v>136611</v>
      </c>
      <c r="M30" s="134">
        <f t="shared" si="51"/>
        <v>132665</v>
      </c>
      <c r="N30" s="134">
        <f t="shared" si="51"/>
        <v>137649</v>
      </c>
      <c r="O30" s="134">
        <f t="shared" si="51"/>
        <v>145375</v>
      </c>
      <c r="P30" s="134">
        <f t="shared" si="51"/>
        <v>150161</v>
      </c>
      <c r="Q30" s="134">
        <f t="shared" si="51"/>
        <v>146259</v>
      </c>
      <c r="R30" s="134">
        <f t="shared" si="51"/>
        <v>145946</v>
      </c>
      <c r="S30" s="134">
        <f t="shared" si="51"/>
        <v>142606</v>
      </c>
      <c r="T30" s="134">
        <f t="shared" si="51"/>
        <v>140686</v>
      </c>
      <c r="U30" s="134">
        <f t="shared" si="51"/>
        <v>136422</v>
      </c>
      <c r="V30" s="134">
        <f t="shared" si="51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0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1">
        <v>137855</v>
      </c>
      <c r="BI30" s="429">
        <v>138691</v>
      </c>
      <c r="BJ30" s="429">
        <v>144666</v>
      </c>
      <c r="BK30" s="429">
        <v>150251</v>
      </c>
      <c r="BL30" s="278">
        <v>150891</v>
      </c>
      <c r="BM30" s="278">
        <v>144920</v>
      </c>
      <c r="BN30" s="278">
        <v>154331</v>
      </c>
      <c r="BO30" s="278">
        <v>140133</v>
      </c>
      <c r="BP30" s="278">
        <v>149842</v>
      </c>
      <c r="BQ30" s="278">
        <v>140133</v>
      </c>
      <c r="BR30" s="278">
        <v>133804</v>
      </c>
      <c r="BS30" s="278">
        <v>137530</v>
      </c>
      <c r="BT30" s="278"/>
      <c r="BU30" s="82">
        <f>SUM(BU21:BU29)</f>
        <v>5412</v>
      </c>
      <c r="BV30" s="136">
        <f t="shared" ref="BV30:BW30" si="52">SUM(BV21:BV29)</f>
        <v>5072</v>
      </c>
      <c r="BW30" s="136">
        <f t="shared" si="52"/>
        <v>182</v>
      </c>
      <c r="BX30" s="136">
        <f t="shared" ref="BX30:BY30" si="53">SUM(BX21:BX29)</f>
        <v>10897</v>
      </c>
      <c r="BY30" s="136">
        <f t="shared" si="53"/>
        <v>2912</v>
      </c>
      <c r="BZ30" s="136">
        <f t="shared" ref="BZ30:CA30" si="54">SUM(BZ21:BZ29)</f>
        <v>5015</v>
      </c>
      <c r="CA30" s="136">
        <f t="shared" si="54"/>
        <v>4266</v>
      </c>
      <c r="CB30" s="136">
        <f t="shared" ref="CB30:CC30" si="55">SUM(CB21:CB29)</f>
        <v>14438</v>
      </c>
      <c r="CC30" s="136">
        <f t="shared" si="55"/>
        <v>10129</v>
      </c>
      <c r="CD30" s="136">
        <f t="shared" ref="CD30:CE30" si="56">SUM(CD21:CD29)</f>
        <v>4444</v>
      </c>
      <c r="CE30" s="136">
        <f t="shared" si="56"/>
        <v>4712</v>
      </c>
      <c r="CF30" s="136">
        <f t="shared" ref="CF30:CG30" si="57">SUM(CF21:CF29)</f>
        <v>754</v>
      </c>
      <c r="CG30" s="136">
        <f t="shared" si="57"/>
        <v>-10304</v>
      </c>
      <c r="CH30" s="136">
        <f t="shared" ref="CH30:CI30" si="58">SUM(CH21:CH29)</f>
        <v>-9037</v>
      </c>
      <c r="CI30" s="136">
        <f t="shared" si="58"/>
        <v>-8571</v>
      </c>
      <c r="CJ30" s="136">
        <f t="shared" ref="CJ30:CK30" si="59">SUM(CJ21:CJ29)</f>
        <v>-8896</v>
      </c>
      <c r="CK30" s="136">
        <f t="shared" si="59"/>
        <v>-8863</v>
      </c>
      <c r="CL30" s="136">
        <f t="shared" ref="CL30:CM30" si="60">SUM(CL21:CL29)</f>
        <v>-11244</v>
      </c>
      <c r="CM30" s="255">
        <f t="shared" si="60"/>
        <v>-7451</v>
      </c>
      <c r="CN30" s="255">
        <f t="shared" ref="CN30:CO30" si="61">SUM(CN21:CN29)</f>
        <v>309</v>
      </c>
      <c r="CO30" s="255">
        <f t="shared" si="61"/>
        <v>-2911</v>
      </c>
      <c r="CP30" s="312">
        <f t="shared" ref="CP30:CQ30" si="62">SUM(CP21:CP29)</f>
        <v>-9514</v>
      </c>
      <c r="CQ30" s="70">
        <f t="shared" si="62"/>
        <v>6679</v>
      </c>
      <c r="CR30" s="70">
        <f t="shared" ref="CR30:CS30" si="63">SUM(CR21:CR29)</f>
        <v>1747</v>
      </c>
      <c r="CS30" s="70">
        <f t="shared" si="63"/>
        <v>4388</v>
      </c>
      <c r="CT30" s="70">
        <f t="shared" ref="CT30:CU30" si="64">SUM(CT21:CT29)</f>
        <v>3070</v>
      </c>
      <c r="CU30" s="70">
        <f t="shared" si="64"/>
        <v>550</v>
      </c>
      <c r="CV30" s="70">
        <f t="shared" ref="CV30" si="65">SUM(CV21:CV29)</f>
        <v>1599</v>
      </c>
      <c r="CW30" s="70">
        <f t="shared" ref="CW30" si="66">SUM(CW21:CW29)</f>
        <v>2814</v>
      </c>
      <c r="CX30" s="70">
        <f t="shared" ref="CX30" si="67">SUM(CX21:CX29)</f>
        <v>2810</v>
      </c>
      <c r="CY30" s="70">
        <f t="shared" ref="CY30" si="68">SUM(CY21:CY29)</f>
        <v>6058</v>
      </c>
      <c r="CZ30" s="70">
        <f t="shared" ref="CZ30" si="69">SUM(CZ21:CZ29)</f>
        <v>-8624</v>
      </c>
      <c r="DA30" s="70">
        <f t="shared" ref="DA30" si="70">SUM(DA21:DA29)</f>
        <v>-7952</v>
      </c>
      <c r="DB30" s="70">
        <f t="shared" ref="DB30" si="71">SUM(DB21:DB29)</f>
        <v>5177</v>
      </c>
      <c r="DC30" s="70">
        <f t="shared" ref="DC30" si="72">SUM(DC21:DC29)</f>
        <v>-5046</v>
      </c>
      <c r="DD30" s="70">
        <f t="shared" ref="DD30:DE30" si="73">SUM(DD21:DD29)</f>
        <v>2659</v>
      </c>
      <c r="DE30" s="70">
        <f t="shared" si="73"/>
        <v>4553</v>
      </c>
      <c r="DF30" s="70">
        <f t="shared" ref="DF30" si="74">SUM(DF21:DF29)</f>
        <v>4381</v>
      </c>
      <c r="DG30" s="70">
        <f t="shared" ref="DG30" si="75">SUM(DG21:DG29)</f>
        <v>1939</v>
      </c>
      <c r="DH30" s="70">
        <f t="shared" ref="DH30" si="76">SUM(DH21:DH29)</f>
        <v>3197</v>
      </c>
      <c r="DI30" s="70">
        <f t="shared" ref="DI30" si="77">SUM(DI21:DI29)</f>
        <v>6487</v>
      </c>
      <c r="DJ30" s="70">
        <f t="shared" ref="DJ30" si="78">SUM(DJ21:DJ29)</f>
        <v>1621</v>
      </c>
      <c r="DK30" s="70">
        <f t="shared" ref="DK30:DL30" si="79">SUM(DK21:DK29)</f>
        <v>-1387</v>
      </c>
      <c r="DL30" s="70">
        <f t="shared" si="79"/>
        <v>1608</v>
      </c>
      <c r="DM30" s="70">
        <f t="shared" ref="DM30:DN30" si="80">SUM(DM21:DM29)</f>
        <v>4444</v>
      </c>
      <c r="DN30" s="70">
        <f t="shared" si="80"/>
        <v>1137</v>
      </c>
      <c r="DO30" s="70">
        <f t="shared" ref="DO30:DP30" si="81">SUM(DO21:DO29)</f>
        <v>-319</v>
      </c>
      <c r="DP30" s="70">
        <f t="shared" si="81"/>
        <v>1857</v>
      </c>
      <c r="DQ30" s="70">
        <f t="shared" ref="DQ30" si="82">SUM(DQ21:DQ29)</f>
        <v>6239</v>
      </c>
      <c r="DR30" s="70">
        <f t="shared" ref="DR30:DS30" si="83">SUM(DR21:DR29)</f>
        <v>2316</v>
      </c>
      <c r="DS30" s="70">
        <f t="shared" si="83"/>
        <v>4743</v>
      </c>
      <c r="DT30" s="70">
        <f t="shared" ref="DT30" si="84">SUM(DT21:DT29)</f>
        <v>12485</v>
      </c>
      <c r="DU30" s="70">
        <f t="shared" ref="DU30:DV30" si="85">SUM(DU21:DU29)</f>
        <v>-2911</v>
      </c>
      <c r="DV30" s="70">
        <f t="shared" si="85"/>
        <v>15969</v>
      </c>
      <c r="DW30" s="70">
        <f t="shared" ref="DW30" si="86">SUM(DW21:DW29)</f>
        <v>6491</v>
      </c>
      <c r="DX30" s="70">
        <f t="shared" ref="DX30:DY30" si="87">SUM(DX21:DX29)</f>
        <v>162</v>
      </c>
      <c r="DY30" s="70">
        <f t="shared" si="87"/>
        <v>-575</v>
      </c>
      <c r="DZ30" s="326"/>
      <c r="EA30" s="249">
        <f>EA21+EA24+EA27+EA28+EA29</f>
        <v>137530</v>
      </c>
    </row>
    <row r="31" spans="1:131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3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325"/>
      <c r="EA31" s="87"/>
    </row>
    <row r="32" spans="1:131" s="56" customFormat="1" x14ac:dyDescent="0.25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49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400">
        <v>36731</v>
      </c>
      <c r="BI32" s="428">
        <v>39993</v>
      </c>
      <c r="BJ32" s="428">
        <v>42840</v>
      </c>
      <c r="BK32" s="428">
        <v>41166</v>
      </c>
      <c r="BL32" s="277">
        <v>39166</v>
      </c>
      <c r="BM32" s="277">
        <v>33476</v>
      </c>
      <c r="BN32" s="277">
        <v>36225</v>
      </c>
      <c r="BO32" s="277">
        <v>37494</v>
      </c>
      <c r="BP32" s="277">
        <v>42676</v>
      </c>
      <c r="BQ32" s="277">
        <v>37494</v>
      </c>
      <c r="BR32" s="277">
        <v>36780</v>
      </c>
      <c r="BS32" s="277">
        <v>39294</v>
      </c>
      <c r="BT32" s="277"/>
      <c r="BU32" s="80">
        <f t="shared" ref="BU32:DY32" si="88">O32-C32</f>
        <v>3154</v>
      </c>
      <c r="BV32" s="81">
        <f t="shared" si="88"/>
        <v>-4999</v>
      </c>
      <c r="BW32" s="81">
        <f t="shared" si="88"/>
        <v>-8265</v>
      </c>
      <c r="BX32" s="81">
        <f t="shared" si="88"/>
        <v>868</v>
      </c>
      <c r="BY32" s="81">
        <f t="shared" si="88"/>
        <v>-8659</v>
      </c>
      <c r="BZ32" s="81">
        <f t="shared" si="88"/>
        <v>-1629</v>
      </c>
      <c r="CA32" s="81">
        <f t="shared" si="88"/>
        <v>-5232</v>
      </c>
      <c r="CB32" s="81">
        <f t="shared" si="88"/>
        <v>379</v>
      </c>
      <c r="CC32" s="81">
        <f t="shared" si="88"/>
        <v>-4133</v>
      </c>
      <c r="CD32" s="81">
        <f t="shared" si="88"/>
        <v>-5775</v>
      </c>
      <c r="CE32" s="81">
        <f t="shared" si="88"/>
        <v>-5052</v>
      </c>
      <c r="CF32" s="81">
        <f t="shared" si="88"/>
        <v>-4956</v>
      </c>
      <c r="CG32" s="81">
        <f t="shared" si="88"/>
        <v>-9083</v>
      </c>
      <c r="CH32" s="81">
        <f t="shared" si="88"/>
        <v>-2428</v>
      </c>
      <c r="CI32" s="81">
        <f t="shared" si="88"/>
        <v>2413</v>
      </c>
      <c r="CJ32" s="81">
        <f t="shared" si="88"/>
        <v>-301</v>
      </c>
      <c r="CK32" s="81">
        <f t="shared" si="88"/>
        <v>4072</v>
      </c>
      <c r="CL32" s="81">
        <f t="shared" si="88"/>
        <v>1649</v>
      </c>
      <c r="CM32" s="254">
        <f t="shared" si="88"/>
        <v>3491</v>
      </c>
      <c r="CN32" s="254">
        <f t="shared" si="88"/>
        <v>5231</v>
      </c>
      <c r="CO32" s="254">
        <f t="shared" si="88"/>
        <v>4018</v>
      </c>
      <c r="CP32" s="311">
        <f t="shared" si="88"/>
        <v>1975</v>
      </c>
      <c r="CQ32" s="56">
        <f t="shared" si="88"/>
        <v>9885</v>
      </c>
      <c r="CR32" s="56">
        <f t="shared" si="88"/>
        <v>2402</v>
      </c>
      <c r="CS32" s="56">
        <f t="shared" si="88"/>
        <v>2209</v>
      </c>
      <c r="CT32" s="56">
        <f t="shared" si="88"/>
        <v>2696</v>
      </c>
      <c r="CU32" s="56">
        <f t="shared" si="88"/>
        <v>-95</v>
      </c>
      <c r="CV32" s="56">
        <f t="shared" si="88"/>
        <v>1031</v>
      </c>
      <c r="CW32" s="56">
        <f t="shared" si="88"/>
        <v>1465</v>
      </c>
      <c r="CX32" s="56">
        <f t="shared" si="88"/>
        <v>-480</v>
      </c>
      <c r="CY32" s="56">
        <f t="shared" si="88"/>
        <v>980</v>
      </c>
      <c r="CZ32" s="56">
        <f t="shared" si="88"/>
        <v>-3643</v>
      </c>
      <c r="DA32" s="56">
        <f t="shared" si="88"/>
        <v>-3226</v>
      </c>
      <c r="DB32" s="56">
        <f t="shared" si="88"/>
        <v>-323</v>
      </c>
      <c r="DC32" s="56">
        <f t="shared" si="88"/>
        <v>-5185</v>
      </c>
      <c r="DD32" s="56">
        <f t="shared" si="88"/>
        <v>244</v>
      </c>
      <c r="DE32" s="56">
        <f t="shared" si="88"/>
        <v>1034</v>
      </c>
      <c r="DF32" s="56">
        <f t="shared" si="88"/>
        <v>23</v>
      </c>
      <c r="DG32" s="56">
        <f t="shared" si="88"/>
        <v>-569</v>
      </c>
      <c r="DH32" s="56">
        <f t="shared" si="88"/>
        <v>294</v>
      </c>
      <c r="DI32" s="56">
        <f t="shared" si="88"/>
        <v>1562</v>
      </c>
      <c r="DJ32" s="56">
        <f t="shared" si="88"/>
        <v>-2025</v>
      </c>
      <c r="DK32" s="56">
        <f t="shared" si="88"/>
        <v>-533</v>
      </c>
      <c r="DL32" s="56">
        <f t="shared" si="88"/>
        <v>-785</v>
      </c>
      <c r="DM32" s="56">
        <f t="shared" si="88"/>
        <v>1559</v>
      </c>
      <c r="DN32" s="56">
        <f t="shared" si="88"/>
        <v>638</v>
      </c>
      <c r="DO32" s="56">
        <f t="shared" si="88"/>
        <v>-1056</v>
      </c>
      <c r="DP32" s="56">
        <f t="shared" si="88"/>
        <v>1205</v>
      </c>
      <c r="DQ32" s="56">
        <f t="shared" si="88"/>
        <v>-145</v>
      </c>
      <c r="DR32" s="56">
        <f t="shared" si="88"/>
        <v>-547</v>
      </c>
      <c r="DS32" s="56">
        <f t="shared" si="88"/>
        <v>-871</v>
      </c>
      <c r="DT32" s="56">
        <f t="shared" si="88"/>
        <v>1393</v>
      </c>
      <c r="DU32" s="56">
        <f t="shared" si="88"/>
        <v>314</v>
      </c>
      <c r="DV32" s="56">
        <f t="shared" si="88"/>
        <v>11857</v>
      </c>
      <c r="DW32" s="56">
        <f t="shared" si="88"/>
        <v>2736</v>
      </c>
      <c r="DX32" s="56">
        <f t="shared" si="88"/>
        <v>2022</v>
      </c>
      <c r="DY32" s="56">
        <f t="shared" si="88"/>
        <v>934</v>
      </c>
      <c r="DZ32" s="325"/>
      <c r="EA32" s="61">
        <f>'MONTHLY SUMMARIES'!H24</f>
        <v>39294</v>
      </c>
    </row>
    <row r="33" spans="1:131" s="56" customFormat="1" x14ac:dyDescent="0.2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34715</v>
      </c>
      <c r="X33" s="79">
        <f>X32-X34</f>
        <v>33248</v>
      </c>
      <c r="Y33" s="205">
        <f>Y32-Y34</f>
        <v>35212</v>
      </c>
      <c r="Z33" s="205">
        <f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49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400">
        <v>36133</v>
      </c>
      <c r="BI33" s="428">
        <v>39408</v>
      </c>
      <c r="BJ33" s="428">
        <v>41911</v>
      </c>
      <c r="BK33" s="428">
        <v>40582</v>
      </c>
      <c r="BL33" s="277">
        <v>38615</v>
      </c>
      <c r="BM33" s="277">
        <v>33034</v>
      </c>
      <c r="BN33" s="277">
        <v>35859</v>
      </c>
      <c r="BO33" s="277">
        <v>37127</v>
      </c>
      <c r="BP33" s="277">
        <v>42221</v>
      </c>
      <c r="BQ33" s="277">
        <v>37130</v>
      </c>
      <c r="BR33" s="277">
        <v>36429</v>
      </c>
      <c r="BS33" s="277">
        <v>38836</v>
      </c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1"/>
      <c r="DZ33" s="325"/>
      <c r="EA33" s="75">
        <f>EA32-EA34</f>
        <v>38836</v>
      </c>
    </row>
    <row r="34" spans="1:131" s="56" customFormat="1" x14ac:dyDescent="0.2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49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400">
        <v>598</v>
      </c>
      <c r="BI34" s="428">
        <v>585</v>
      </c>
      <c r="BJ34" s="428">
        <v>929</v>
      </c>
      <c r="BK34" s="428">
        <v>584</v>
      </c>
      <c r="BL34" s="277">
        <v>551</v>
      </c>
      <c r="BM34" s="277">
        <v>442</v>
      </c>
      <c r="BN34" s="277">
        <v>366</v>
      </c>
      <c r="BO34" s="277">
        <v>367</v>
      </c>
      <c r="BP34" s="277">
        <v>455</v>
      </c>
      <c r="BQ34" s="277">
        <v>364</v>
      </c>
      <c r="BR34" s="277">
        <v>351</v>
      </c>
      <c r="BS34" s="277">
        <v>458</v>
      </c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1"/>
      <c r="DZ34" s="325"/>
      <c r="EA34" s="61">
        <f>GETPIVOTDATA("VALUE",'CRS ESCO pvt'!$I$2,"DATE_FILE",$EA$8,"COMPANY",$EA$6,"TRIM_CAT","Residential-ESCO","TRIM_LINE",A31)</f>
        <v>458</v>
      </c>
    </row>
    <row r="35" spans="1:131" s="56" customFormat="1" x14ac:dyDescent="0.25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49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400">
        <v>5949</v>
      </c>
      <c r="BI35" s="428">
        <v>8141</v>
      </c>
      <c r="BJ35" s="428">
        <v>7535</v>
      </c>
      <c r="BK35" s="428">
        <v>7576</v>
      </c>
      <c r="BL35" s="277">
        <v>7218</v>
      </c>
      <c r="BM35" s="277">
        <v>5530</v>
      </c>
      <c r="BN35" s="277">
        <v>7210</v>
      </c>
      <c r="BO35" s="277">
        <v>4655</v>
      </c>
      <c r="BP35" s="277">
        <v>5482</v>
      </c>
      <c r="BQ35" s="277">
        <v>4655</v>
      </c>
      <c r="BR35" s="277">
        <v>4444</v>
      </c>
      <c r="BS35" s="277">
        <v>5036</v>
      </c>
      <c r="BT35" s="277"/>
      <c r="BU35" s="80">
        <f t="shared" ref="BU35:DY35" si="89">O35-C35</f>
        <v>-290</v>
      </c>
      <c r="BV35" s="81">
        <f t="shared" si="89"/>
        <v>-842</v>
      </c>
      <c r="BW35" s="81">
        <f t="shared" si="89"/>
        <v>-2352</v>
      </c>
      <c r="BX35" s="81">
        <f t="shared" si="89"/>
        <v>242</v>
      </c>
      <c r="BY35" s="81">
        <f t="shared" si="89"/>
        <v>-797</v>
      </c>
      <c r="BZ35" s="81">
        <f t="shared" si="89"/>
        <v>58</v>
      </c>
      <c r="CA35" s="81">
        <f t="shared" si="89"/>
        <v>-465</v>
      </c>
      <c r="CB35" s="81">
        <f t="shared" si="89"/>
        <v>75</v>
      </c>
      <c r="CC35" s="81">
        <f t="shared" si="89"/>
        <v>-8</v>
      </c>
      <c r="CD35" s="81">
        <f t="shared" si="89"/>
        <v>19</v>
      </c>
      <c r="CE35" s="81">
        <f t="shared" si="89"/>
        <v>-399</v>
      </c>
      <c r="CF35" s="81">
        <f t="shared" si="89"/>
        <v>1101</v>
      </c>
      <c r="CG35" s="81">
        <f t="shared" si="89"/>
        <v>317</v>
      </c>
      <c r="CH35" s="81">
        <f t="shared" si="89"/>
        <v>1172</v>
      </c>
      <c r="CI35" s="81">
        <f t="shared" si="89"/>
        <v>1088</v>
      </c>
      <c r="CJ35" s="81">
        <f t="shared" si="89"/>
        <v>771</v>
      </c>
      <c r="CK35" s="81">
        <f t="shared" si="89"/>
        <v>807</v>
      </c>
      <c r="CL35" s="81">
        <f t="shared" si="89"/>
        <v>641</v>
      </c>
      <c r="CM35" s="254">
        <f t="shared" si="89"/>
        <v>874</v>
      </c>
      <c r="CN35" s="254">
        <f t="shared" si="89"/>
        <v>1277</v>
      </c>
      <c r="CO35" s="254">
        <f t="shared" si="89"/>
        <v>652</v>
      </c>
      <c r="CP35" s="311">
        <f t="shared" si="89"/>
        <v>-130</v>
      </c>
      <c r="CQ35" s="56">
        <f t="shared" si="89"/>
        <v>1816</v>
      </c>
      <c r="CR35" s="56">
        <f t="shared" si="89"/>
        <v>578</v>
      </c>
      <c r="CS35" s="56">
        <f t="shared" si="89"/>
        <v>952</v>
      </c>
      <c r="CT35" s="56">
        <f t="shared" si="89"/>
        <v>-171</v>
      </c>
      <c r="CU35" s="56">
        <f t="shared" si="89"/>
        <v>132</v>
      </c>
      <c r="CV35" s="56">
        <f t="shared" si="89"/>
        <v>-667</v>
      </c>
      <c r="CW35" s="56">
        <f t="shared" si="89"/>
        <v>318</v>
      </c>
      <c r="CX35" s="56">
        <f t="shared" si="89"/>
        <v>184</v>
      </c>
      <c r="CY35" s="56">
        <f t="shared" si="89"/>
        <v>459</v>
      </c>
      <c r="CZ35" s="56">
        <f t="shared" si="89"/>
        <v>-445</v>
      </c>
      <c r="DA35" s="56">
        <f t="shared" si="89"/>
        <v>-167</v>
      </c>
      <c r="DB35" s="56">
        <f t="shared" si="89"/>
        <v>1072</v>
      </c>
      <c r="DC35" s="56">
        <f t="shared" si="89"/>
        <v>877</v>
      </c>
      <c r="DD35" s="56">
        <f t="shared" si="89"/>
        <v>409</v>
      </c>
      <c r="DE35" s="56">
        <f t="shared" si="89"/>
        <v>18</v>
      </c>
      <c r="DF35" s="56">
        <f t="shared" si="89"/>
        <v>556</v>
      </c>
      <c r="DG35" s="56">
        <f t="shared" si="89"/>
        <v>273</v>
      </c>
      <c r="DH35" s="56">
        <f t="shared" si="89"/>
        <v>532</v>
      </c>
      <c r="DI35" s="56">
        <f t="shared" si="89"/>
        <v>679</v>
      </c>
      <c r="DJ35" s="56">
        <f t="shared" si="89"/>
        <v>-60</v>
      </c>
      <c r="DK35" s="56">
        <f t="shared" si="89"/>
        <v>184</v>
      </c>
      <c r="DL35" s="56">
        <f t="shared" si="89"/>
        <v>434</v>
      </c>
      <c r="DM35" s="56">
        <f t="shared" si="89"/>
        <v>849</v>
      </c>
      <c r="DN35" s="56">
        <f t="shared" si="89"/>
        <v>29</v>
      </c>
      <c r="DO35" s="56">
        <f t="shared" si="89"/>
        <v>857</v>
      </c>
      <c r="DP35" s="56">
        <f t="shared" si="89"/>
        <v>1066</v>
      </c>
      <c r="DQ35" s="56">
        <f t="shared" si="89"/>
        <v>1271</v>
      </c>
      <c r="DR35" s="56">
        <f t="shared" si="89"/>
        <v>1262</v>
      </c>
      <c r="DS35" s="56">
        <f t="shared" si="89"/>
        <v>406</v>
      </c>
      <c r="DT35" s="56">
        <f t="shared" si="89"/>
        <v>1917</v>
      </c>
      <c r="DU35" s="56">
        <f t="shared" si="89"/>
        <v>-807</v>
      </c>
      <c r="DV35" s="56">
        <f t="shared" si="89"/>
        <v>1048</v>
      </c>
      <c r="DW35" s="56">
        <f t="shared" si="89"/>
        <v>-349</v>
      </c>
      <c r="DX35" s="56">
        <f t="shared" si="89"/>
        <v>-560</v>
      </c>
      <c r="DY35" s="56">
        <f t="shared" si="89"/>
        <v>-715</v>
      </c>
      <c r="DZ35" s="325"/>
      <c r="EA35" s="61">
        <f>'MONTHLY SUMMARIES'!H25</f>
        <v>5036</v>
      </c>
    </row>
    <row r="36" spans="1:131" s="56" customFormat="1" x14ac:dyDescent="0.2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4060</v>
      </c>
      <c r="X36" s="79">
        <f>X35-X37</f>
        <v>4609</v>
      </c>
      <c r="Y36" s="205">
        <f>Y35-Y37</f>
        <v>4319</v>
      </c>
      <c r="Z36" s="205">
        <f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49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400">
        <v>5770</v>
      </c>
      <c r="BI36" s="428">
        <v>7947</v>
      </c>
      <c r="BJ36" s="428">
        <v>7341</v>
      </c>
      <c r="BK36" s="428">
        <v>7390</v>
      </c>
      <c r="BL36" s="277">
        <v>7054</v>
      </c>
      <c r="BM36" s="277">
        <v>5418</v>
      </c>
      <c r="BN36" s="277">
        <v>7128</v>
      </c>
      <c r="BO36" s="277">
        <v>4584</v>
      </c>
      <c r="BP36" s="277">
        <v>5392</v>
      </c>
      <c r="BQ36" s="277">
        <v>4579</v>
      </c>
      <c r="BR36" s="277">
        <v>4372</v>
      </c>
      <c r="BS36" s="277">
        <v>4949</v>
      </c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1"/>
      <c r="DZ36" s="325"/>
      <c r="EA36" s="75">
        <f>EA35-EA37</f>
        <v>4949</v>
      </c>
    </row>
    <row r="37" spans="1:131" s="56" customFormat="1" x14ac:dyDescent="0.2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49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400">
        <v>179</v>
      </c>
      <c r="BI37" s="428">
        <v>194</v>
      </c>
      <c r="BJ37" s="428">
        <v>194</v>
      </c>
      <c r="BK37" s="428">
        <v>186</v>
      </c>
      <c r="BL37" s="277">
        <v>164</v>
      </c>
      <c r="BM37" s="277">
        <v>112</v>
      </c>
      <c r="BN37" s="277">
        <v>82</v>
      </c>
      <c r="BO37" s="277">
        <v>71</v>
      </c>
      <c r="BP37" s="277">
        <v>90</v>
      </c>
      <c r="BQ37" s="277">
        <v>76</v>
      </c>
      <c r="BR37" s="277">
        <v>72</v>
      </c>
      <c r="BS37" s="277">
        <v>87</v>
      </c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1"/>
      <c r="DZ37" s="325"/>
      <c r="EA37" s="61">
        <f>GETPIVOTDATA("VALUE",'CRS ESCO pvt'!$I$2,"DATE_FILE",$EA$8,"COMPANY",$EA$6,"TRIM_CAT","Low Income Residential-ESCO","TRIM_LINE",A31)</f>
        <v>87</v>
      </c>
    </row>
    <row r="38" spans="1:131" s="56" customFormat="1" x14ac:dyDescent="0.25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49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400">
        <v>3085</v>
      </c>
      <c r="BI38" s="428">
        <v>3361</v>
      </c>
      <c r="BJ38" s="428">
        <v>3204</v>
      </c>
      <c r="BK38" s="428">
        <v>3225</v>
      </c>
      <c r="BL38" s="277">
        <v>3151</v>
      </c>
      <c r="BM38" s="277">
        <v>2368</v>
      </c>
      <c r="BN38" s="277">
        <v>2222</v>
      </c>
      <c r="BO38" s="277">
        <v>2053</v>
      </c>
      <c r="BP38" s="277">
        <v>2987</v>
      </c>
      <c r="BQ38" s="277">
        <v>2053</v>
      </c>
      <c r="BR38" s="277">
        <v>1840</v>
      </c>
      <c r="BS38" s="277">
        <v>2842</v>
      </c>
      <c r="BT38" s="277"/>
      <c r="BU38" s="80">
        <f t="shared" ref="BU38:CD40" si="90">O38-C38</f>
        <v>68</v>
      </c>
      <c r="BV38" s="81">
        <f t="shared" si="90"/>
        <v>494</v>
      </c>
      <c r="BW38" s="81">
        <f t="shared" si="90"/>
        <v>371</v>
      </c>
      <c r="BX38" s="81">
        <f t="shared" si="90"/>
        <v>806</v>
      </c>
      <c r="BY38" s="81">
        <f t="shared" si="90"/>
        <v>-206</v>
      </c>
      <c r="BZ38" s="81">
        <f t="shared" si="90"/>
        <v>122</v>
      </c>
      <c r="CA38" s="81">
        <f t="shared" si="90"/>
        <v>-206</v>
      </c>
      <c r="CB38" s="81">
        <f t="shared" si="90"/>
        <v>403</v>
      </c>
      <c r="CC38" s="81">
        <f t="shared" si="90"/>
        <v>208</v>
      </c>
      <c r="CD38" s="81">
        <f t="shared" si="90"/>
        <v>-396</v>
      </c>
      <c r="CE38" s="81">
        <f t="shared" ref="CE38:CN40" si="91">Y38-M38</f>
        <v>575</v>
      </c>
      <c r="CF38" s="81">
        <f t="shared" si="91"/>
        <v>152</v>
      </c>
      <c r="CG38" s="81">
        <f t="shared" si="91"/>
        <v>-748</v>
      </c>
      <c r="CH38" s="81">
        <f t="shared" si="91"/>
        <v>-1653</v>
      </c>
      <c r="CI38" s="81">
        <f t="shared" si="91"/>
        <v>-788</v>
      </c>
      <c r="CJ38" s="81">
        <f t="shared" si="91"/>
        <v>-172</v>
      </c>
      <c r="CK38" s="81">
        <f t="shared" si="91"/>
        <v>203</v>
      </c>
      <c r="CL38" s="81">
        <f t="shared" si="91"/>
        <v>-252</v>
      </c>
      <c r="CM38" s="254">
        <f t="shared" si="91"/>
        <v>88</v>
      </c>
      <c r="CN38" s="254">
        <f t="shared" si="91"/>
        <v>1130</v>
      </c>
      <c r="CO38" s="254">
        <f t="shared" ref="CO38:CX40" si="92">AI38-W38</f>
        <v>543</v>
      </c>
      <c r="CP38" s="311">
        <f t="shared" si="92"/>
        <v>936</v>
      </c>
      <c r="CQ38" s="56">
        <f t="shared" si="92"/>
        <v>1693</v>
      </c>
      <c r="CR38" s="56">
        <f t="shared" si="92"/>
        <v>826</v>
      </c>
      <c r="CS38" s="56">
        <f t="shared" si="92"/>
        <v>940</v>
      </c>
      <c r="CT38" s="56">
        <f t="shared" si="92"/>
        <v>631</v>
      </c>
      <c r="CU38" s="56">
        <f t="shared" si="92"/>
        <v>318</v>
      </c>
      <c r="CV38" s="56">
        <f t="shared" si="92"/>
        <v>252</v>
      </c>
      <c r="CW38" s="56">
        <f t="shared" si="92"/>
        <v>176</v>
      </c>
      <c r="CX38" s="56">
        <f t="shared" si="92"/>
        <v>447</v>
      </c>
      <c r="CY38" s="56">
        <f t="shared" ref="CY38:DH40" si="93">AS38-AG38</f>
        <v>529</v>
      </c>
      <c r="CZ38" s="56">
        <f t="shared" si="93"/>
        <v>-1124</v>
      </c>
      <c r="DA38" s="56">
        <f t="shared" si="93"/>
        <v>-768</v>
      </c>
      <c r="DB38" s="56">
        <f t="shared" si="93"/>
        <v>-956</v>
      </c>
      <c r="DC38" s="56">
        <f t="shared" si="93"/>
        <v>-1843</v>
      </c>
      <c r="DD38" s="56">
        <f t="shared" si="93"/>
        <v>-1173</v>
      </c>
      <c r="DE38" s="56">
        <f t="shared" si="93"/>
        <v>-589</v>
      </c>
      <c r="DF38" s="56">
        <f t="shared" si="93"/>
        <v>-295</v>
      </c>
      <c r="DG38" s="56">
        <f t="shared" si="93"/>
        <v>-242</v>
      </c>
      <c r="DH38" s="56">
        <f t="shared" si="93"/>
        <v>-457</v>
      </c>
      <c r="DI38" s="56">
        <f t="shared" ref="DI38:DY40" si="94">BC38-AQ38</f>
        <v>-289</v>
      </c>
      <c r="DJ38" s="56">
        <f t="shared" si="94"/>
        <v>-621</v>
      </c>
      <c r="DK38" s="56">
        <f t="shared" si="94"/>
        <v>-308</v>
      </c>
      <c r="DL38" s="56">
        <f t="shared" si="94"/>
        <v>-179</v>
      </c>
      <c r="DM38" s="56">
        <f t="shared" si="94"/>
        <v>-386</v>
      </c>
      <c r="DN38" s="56">
        <f t="shared" si="94"/>
        <v>-35</v>
      </c>
      <c r="DO38" s="56">
        <f t="shared" si="94"/>
        <v>-139</v>
      </c>
      <c r="DP38" s="56">
        <f t="shared" si="94"/>
        <v>-50</v>
      </c>
      <c r="DQ38" s="56">
        <f t="shared" si="94"/>
        <v>8</v>
      </c>
      <c r="DR38" s="56">
        <f t="shared" si="94"/>
        <v>147</v>
      </c>
      <c r="DS38" s="56">
        <f t="shared" si="94"/>
        <v>-111</v>
      </c>
      <c r="DT38" s="56">
        <f t="shared" si="94"/>
        <v>-351</v>
      </c>
      <c r="DU38" s="56">
        <f t="shared" si="94"/>
        <v>-463</v>
      </c>
      <c r="DV38" s="56">
        <f t="shared" si="94"/>
        <v>996</v>
      </c>
      <c r="DW38" s="56">
        <f t="shared" si="94"/>
        <v>-381</v>
      </c>
      <c r="DX38" s="56">
        <f t="shared" si="94"/>
        <v>-594</v>
      </c>
      <c r="DY38" s="56">
        <f t="shared" si="94"/>
        <v>234</v>
      </c>
      <c r="DZ38" s="325"/>
      <c r="EA38" s="61">
        <f>'MONTHLY SUMMARIES'!H26</f>
        <v>2842</v>
      </c>
    </row>
    <row r="39" spans="1:131" s="56" customFormat="1" x14ac:dyDescent="0.25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49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400">
        <v>1155</v>
      </c>
      <c r="BI39" s="428">
        <v>1293</v>
      </c>
      <c r="BJ39" s="428">
        <v>1255</v>
      </c>
      <c r="BK39" s="428">
        <v>1211</v>
      </c>
      <c r="BL39" s="277">
        <v>1154</v>
      </c>
      <c r="BM39" s="277">
        <v>978</v>
      </c>
      <c r="BN39" s="277">
        <v>757</v>
      </c>
      <c r="BO39" s="277">
        <v>827</v>
      </c>
      <c r="BP39" s="277">
        <v>910</v>
      </c>
      <c r="BQ39" s="277">
        <v>827</v>
      </c>
      <c r="BR39" s="277">
        <v>712</v>
      </c>
      <c r="BS39" s="277">
        <v>1192</v>
      </c>
      <c r="BT39" s="277"/>
      <c r="BU39" s="80">
        <f t="shared" si="90"/>
        <v>7</v>
      </c>
      <c r="BV39" s="81">
        <f t="shared" si="90"/>
        <v>384</v>
      </c>
      <c r="BW39" s="81">
        <f t="shared" si="90"/>
        <v>118</v>
      </c>
      <c r="BX39" s="81">
        <f t="shared" si="90"/>
        <v>245</v>
      </c>
      <c r="BY39" s="81">
        <f t="shared" si="90"/>
        <v>-14</v>
      </c>
      <c r="BZ39" s="81">
        <f t="shared" si="90"/>
        <v>43</v>
      </c>
      <c r="CA39" s="81">
        <f t="shared" si="90"/>
        <v>-81</v>
      </c>
      <c r="CB39" s="81">
        <f t="shared" si="90"/>
        <v>100</v>
      </c>
      <c r="CC39" s="81">
        <f t="shared" si="90"/>
        <v>140</v>
      </c>
      <c r="CD39" s="81">
        <f t="shared" si="90"/>
        <v>-26</v>
      </c>
      <c r="CE39" s="81">
        <f t="shared" si="91"/>
        <v>457</v>
      </c>
      <c r="CF39" s="81">
        <f t="shared" si="91"/>
        <v>209</v>
      </c>
      <c r="CG39" s="81">
        <f t="shared" si="91"/>
        <v>-101</v>
      </c>
      <c r="CH39" s="81">
        <f t="shared" si="91"/>
        <v>-733</v>
      </c>
      <c r="CI39" s="81">
        <f t="shared" si="91"/>
        <v>-305</v>
      </c>
      <c r="CJ39" s="81">
        <f t="shared" si="91"/>
        <v>2</v>
      </c>
      <c r="CK39" s="81">
        <f t="shared" si="91"/>
        <v>158</v>
      </c>
      <c r="CL39" s="81">
        <f t="shared" si="91"/>
        <v>-91</v>
      </c>
      <c r="CM39" s="254">
        <f t="shared" si="91"/>
        <v>3</v>
      </c>
      <c r="CN39" s="254">
        <f t="shared" si="91"/>
        <v>564</v>
      </c>
      <c r="CO39" s="254">
        <f t="shared" si="92"/>
        <v>370</v>
      </c>
      <c r="CP39" s="311">
        <f t="shared" si="92"/>
        <v>490</v>
      </c>
      <c r="CQ39" s="56">
        <f t="shared" si="92"/>
        <v>946</v>
      </c>
      <c r="CR39" s="56">
        <f t="shared" si="92"/>
        <v>507</v>
      </c>
      <c r="CS39" s="56">
        <f t="shared" si="92"/>
        <v>519</v>
      </c>
      <c r="CT39" s="56">
        <f t="shared" si="92"/>
        <v>389</v>
      </c>
      <c r="CU39" s="56">
        <f t="shared" si="92"/>
        <v>286</v>
      </c>
      <c r="CV39" s="56">
        <f t="shared" si="92"/>
        <v>191</v>
      </c>
      <c r="CW39" s="56">
        <f t="shared" si="92"/>
        <v>88</v>
      </c>
      <c r="CX39" s="56">
        <f t="shared" si="92"/>
        <v>273</v>
      </c>
      <c r="CY39" s="56">
        <f t="shared" si="93"/>
        <v>355</v>
      </c>
      <c r="CZ39" s="56">
        <f t="shared" si="93"/>
        <v>-536</v>
      </c>
      <c r="DA39" s="56">
        <f t="shared" si="93"/>
        <v>-278</v>
      </c>
      <c r="DB39" s="56">
        <f t="shared" si="93"/>
        <v>-326</v>
      </c>
      <c r="DC39" s="56">
        <f t="shared" si="93"/>
        <v>-990</v>
      </c>
      <c r="DD39" s="56">
        <f t="shared" si="93"/>
        <v>-514</v>
      </c>
      <c r="DE39" s="56">
        <f t="shared" si="93"/>
        <v>-368</v>
      </c>
      <c r="DF39" s="56">
        <f t="shared" si="93"/>
        <v>-272</v>
      </c>
      <c r="DG39" s="56">
        <f t="shared" si="93"/>
        <v>-258</v>
      </c>
      <c r="DH39" s="56">
        <f t="shared" si="93"/>
        <v>-210</v>
      </c>
      <c r="DI39" s="56">
        <f t="shared" si="94"/>
        <v>-182</v>
      </c>
      <c r="DJ39" s="56">
        <f t="shared" si="94"/>
        <v>-254</v>
      </c>
      <c r="DK39" s="56">
        <f t="shared" si="94"/>
        <v>-296</v>
      </c>
      <c r="DL39" s="56">
        <f t="shared" si="94"/>
        <v>-228</v>
      </c>
      <c r="DM39" s="56">
        <f t="shared" si="94"/>
        <v>-228</v>
      </c>
      <c r="DN39" s="56">
        <f t="shared" si="94"/>
        <v>-182</v>
      </c>
      <c r="DO39" s="56">
        <f t="shared" si="94"/>
        <v>-73</v>
      </c>
      <c r="DP39" s="56">
        <f t="shared" si="94"/>
        <v>-95</v>
      </c>
      <c r="DQ39" s="56">
        <f t="shared" si="94"/>
        <v>-48</v>
      </c>
      <c r="DR39" s="56">
        <f t="shared" si="94"/>
        <v>78</v>
      </c>
      <c r="DS39" s="56">
        <f t="shared" si="94"/>
        <v>56</v>
      </c>
      <c r="DT39" s="56">
        <f t="shared" si="94"/>
        <v>-274</v>
      </c>
      <c r="DU39" s="56">
        <f t="shared" si="94"/>
        <v>-73</v>
      </c>
      <c r="DV39" s="56">
        <f t="shared" si="94"/>
        <v>142</v>
      </c>
      <c r="DW39" s="56">
        <f t="shared" si="94"/>
        <v>35</v>
      </c>
      <c r="DX39" s="56">
        <f t="shared" si="94"/>
        <v>-80</v>
      </c>
      <c r="DY39" s="56">
        <f t="shared" si="94"/>
        <v>164</v>
      </c>
      <c r="DZ39" s="325"/>
      <c r="EA39" s="61">
        <f>'MONTHLY SUMMARIES'!H27</f>
        <v>1192</v>
      </c>
    </row>
    <row r="40" spans="1:131" s="56" customFormat="1" x14ac:dyDescent="0.25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49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400">
        <v>1161</v>
      </c>
      <c r="BI40" s="428">
        <v>1194</v>
      </c>
      <c r="BJ40" s="428">
        <v>1221</v>
      </c>
      <c r="BK40" s="428">
        <v>1193</v>
      </c>
      <c r="BL40" s="277">
        <v>1059</v>
      </c>
      <c r="BM40" s="277">
        <v>879</v>
      </c>
      <c r="BN40" s="277">
        <v>686</v>
      </c>
      <c r="BO40" s="277">
        <v>594</v>
      </c>
      <c r="BP40" s="277">
        <v>765</v>
      </c>
      <c r="BQ40" s="277">
        <v>594</v>
      </c>
      <c r="BR40" s="277">
        <v>570</v>
      </c>
      <c r="BS40" s="277">
        <v>889</v>
      </c>
      <c r="BT40" s="277"/>
      <c r="BU40" s="80">
        <f t="shared" si="90"/>
        <v>-103</v>
      </c>
      <c r="BV40" s="81">
        <f t="shared" si="90"/>
        <v>396</v>
      </c>
      <c r="BW40" s="81">
        <f t="shared" si="90"/>
        <v>241</v>
      </c>
      <c r="BX40" s="81">
        <f t="shared" si="90"/>
        <v>266</v>
      </c>
      <c r="BY40" s="81">
        <f t="shared" si="90"/>
        <v>-44</v>
      </c>
      <c r="BZ40" s="81">
        <f t="shared" si="90"/>
        <v>238</v>
      </c>
      <c r="CA40" s="81">
        <f t="shared" si="90"/>
        <v>71</v>
      </c>
      <c r="CB40" s="81">
        <f t="shared" si="90"/>
        <v>92</v>
      </c>
      <c r="CC40" s="81">
        <f t="shared" si="90"/>
        <v>131</v>
      </c>
      <c r="CD40" s="81">
        <f t="shared" si="90"/>
        <v>15</v>
      </c>
      <c r="CE40" s="81">
        <f t="shared" si="91"/>
        <v>432</v>
      </c>
      <c r="CF40" s="81">
        <f t="shared" si="91"/>
        <v>57</v>
      </c>
      <c r="CG40" s="81">
        <f t="shared" si="91"/>
        <v>-42</v>
      </c>
      <c r="CH40" s="81">
        <f t="shared" si="91"/>
        <v>-624</v>
      </c>
      <c r="CI40" s="81">
        <f t="shared" si="91"/>
        <v>-368</v>
      </c>
      <c r="CJ40" s="81">
        <f t="shared" si="91"/>
        <v>41</v>
      </c>
      <c r="CK40" s="81">
        <f t="shared" si="91"/>
        <v>245</v>
      </c>
      <c r="CL40" s="81">
        <f t="shared" si="91"/>
        <v>-194</v>
      </c>
      <c r="CM40" s="254">
        <f t="shared" si="91"/>
        <v>-139</v>
      </c>
      <c r="CN40" s="254">
        <f t="shared" si="91"/>
        <v>559</v>
      </c>
      <c r="CO40" s="254">
        <f t="shared" si="92"/>
        <v>460</v>
      </c>
      <c r="CP40" s="311">
        <f t="shared" si="92"/>
        <v>655</v>
      </c>
      <c r="CQ40" s="56">
        <f t="shared" si="92"/>
        <v>852</v>
      </c>
      <c r="CR40" s="56">
        <f t="shared" si="92"/>
        <v>471</v>
      </c>
      <c r="CS40" s="56">
        <f t="shared" si="92"/>
        <v>383</v>
      </c>
      <c r="CT40" s="56">
        <f t="shared" si="92"/>
        <v>490</v>
      </c>
      <c r="CU40" s="56">
        <f t="shared" si="92"/>
        <v>308</v>
      </c>
      <c r="CV40" s="56">
        <f t="shared" si="92"/>
        <v>168</v>
      </c>
      <c r="CW40" s="56">
        <f t="shared" si="92"/>
        <v>-9</v>
      </c>
      <c r="CX40" s="56">
        <f t="shared" si="92"/>
        <v>317</v>
      </c>
      <c r="CY40" s="56">
        <f t="shared" si="93"/>
        <v>357</v>
      </c>
      <c r="CZ40" s="56">
        <f t="shared" si="93"/>
        <v>-515</v>
      </c>
      <c r="DA40" s="56">
        <f t="shared" si="93"/>
        <v>-318</v>
      </c>
      <c r="DB40" s="56">
        <f t="shared" si="93"/>
        <v>-451</v>
      </c>
      <c r="DC40" s="56">
        <f t="shared" si="93"/>
        <v>-865</v>
      </c>
      <c r="DD40" s="56">
        <f t="shared" si="93"/>
        <v>-432</v>
      </c>
      <c r="DE40" s="56">
        <f t="shared" si="93"/>
        <v>-147</v>
      </c>
      <c r="DF40" s="56">
        <f t="shared" si="93"/>
        <v>-338</v>
      </c>
      <c r="DG40" s="56">
        <f t="shared" si="93"/>
        <v>-116</v>
      </c>
      <c r="DH40" s="56">
        <f t="shared" si="93"/>
        <v>-112</v>
      </c>
      <c r="DI40" s="56">
        <f t="shared" si="94"/>
        <v>-92</v>
      </c>
      <c r="DJ40" s="56">
        <f t="shared" si="94"/>
        <v>-201</v>
      </c>
      <c r="DK40" s="56">
        <f t="shared" si="94"/>
        <v>-230</v>
      </c>
      <c r="DL40" s="56">
        <f t="shared" si="94"/>
        <v>-147</v>
      </c>
      <c r="DM40" s="56">
        <f t="shared" si="94"/>
        <v>-266</v>
      </c>
      <c r="DN40" s="56">
        <f t="shared" si="94"/>
        <v>-101</v>
      </c>
      <c r="DO40" s="56">
        <f t="shared" si="94"/>
        <v>-142</v>
      </c>
      <c r="DP40" s="56">
        <f t="shared" si="94"/>
        <v>-9</v>
      </c>
      <c r="DQ40" s="56">
        <f t="shared" si="94"/>
        <v>-87</v>
      </c>
      <c r="DR40" s="56">
        <f t="shared" si="94"/>
        <v>64</v>
      </c>
      <c r="DS40" s="56">
        <f t="shared" si="94"/>
        <v>-92</v>
      </c>
      <c r="DT40" s="56">
        <f t="shared" si="94"/>
        <v>-384</v>
      </c>
      <c r="DU40" s="56">
        <f t="shared" si="94"/>
        <v>-280</v>
      </c>
      <c r="DV40" s="56">
        <f t="shared" si="94"/>
        <v>-14</v>
      </c>
      <c r="DW40" s="56">
        <f t="shared" si="94"/>
        <v>-150</v>
      </c>
      <c r="DX40" s="56">
        <f t="shared" si="94"/>
        <v>-174</v>
      </c>
      <c r="DY40" s="56">
        <f t="shared" si="94"/>
        <v>-13</v>
      </c>
      <c r="DZ40" s="325"/>
      <c r="EA40" s="61">
        <f>'MONTHLY SUMMARIES'!H28</f>
        <v>889</v>
      </c>
    </row>
    <row r="41" spans="1:131" s="70" customFormat="1" x14ac:dyDescent="0.25">
      <c r="A41" s="145"/>
      <c r="B41" s="57" t="s">
        <v>148</v>
      </c>
      <c r="C41" s="133">
        <f t="shared" ref="C41:V41" si="95">SUM(C32:C40)</f>
        <v>55242</v>
      </c>
      <c r="D41" s="134">
        <f t="shared" si="95"/>
        <v>55868</v>
      </c>
      <c r="E41" s="134">
        <f t="shared" si="95"/>
        <v>51653</v>
      </c>
      <c r="F41" s="134">
        <f t="shared" si="95"/>
        <v>41009</v>
      </c>
      <c r="G41" s="134">
        <f t="shared" si="95"/>
        <v>47451</v>
      </c>
      <c r="H41" s="134">
        <f t="shared" si="95"/>
        <v>40626</v>
      </c>
      <c r="I41" s="134">
        <f t="shared" si="95"/>
        <v>43831</v>
      </c>
      <c r="J41" s="134">
        <f t="shared" si="95"/>
        <v>41090</v>
      </c>
      <c r="K41" s="134">
        <f t="shared" si="95"/>
        <v>49497</v>
      </c>
      <c r="L41" s="135">
        <f t="shared" si="95"/>
        <v>50953</v>
      </c>
      <c r="M41" s="134">
        <f t="shared" si="95"/>
        <v>51336</v>
      </c>
      <c r="N41" s="134">
        <f t="shared" si="95"/>
        <v>54057</v>
      </c>
      <c r="O41" s="134">
        <f t="shared" si="95"/>
        <v>58078</v>
      </c>
      <c r="P41" s="134">
        <f t="shared" si="95"/>
        <v>51301</v>
      </c>
      <c r="Q41" s="134">
        <f t="shared" si="95"/>
        <v>41766</v>
      </c>
      <c r="R41" s="134">
        <f t="shared" si="95"/>
        <v>43436</v>
      </c>
      <c r="S41" s="134">
        <f t="shared" si="95"/>
        <v>37731</v>
      </c>
      <c r="T41" s="134">
        <f t="shared" si="95"/>
        <v>39458</v>
      </c>
      <c r="U41" s="134">
        <f t="shared" si="95"/>
        <v>37918</v>
      </c>
      <c r="V41" s="134">
        <f t="shared" si="95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0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1">
        <v>48081</v>
      </c>
      <c r="BI41" s="429">
        <v>53982</v>
      </c>
      <c r="BJ41" s="429">
        <v>56055</v>
      </c>
      <c r="BK41" s="429">
        <v>54371</v>
      </c>
      <c r="BL41" s="278">
        <v>51748</v>
      </c>
      <c r="BM41" s="278">
        <v>43231</v>
      </c>
      <c r="BN41" s="278">
        <v>47100</v>
      </c>
      <c r="BO41" s="278">
        <v>45623</v>
      </c>
      <c r="BP41" s="278">
        <v>52820</v>
      </c>
      <c r="BQ41" s="278">
        <v>45623</v>
      </c>
      <c r="BR41" s="278">
        <v>44346</v>
      </c>
      <c r="BS41" s="278">
        <v>49253</v>
      </c>
      <c r="BT41" s="278"/>
      <c r="BU41" s="82">
        <f>SUM(BU32:BU40)</f>
        <v>2836</v>
      </c>
      <c r="BV41" s="136">
        <f t="shared" ref="BV41:BW41" si="96">SUM(BV32:BV40)</f>
        <v>-4567</v>
      </c>
      <c r="BW41" s="136">
        <f t="shared" si="96"/>
        <v>-9887</v>
      </c>
      <c r="BX41" s="136">
        <f t="shared" ref="BX41:BY41" si="97">SUM(BX32:BX40)</f>
        <v>2427</v>
      </c>
      <c r="BY41" s="136">
        <f t="shared" si="97"/>
        <v>-9720</v>
      </c>
      <c r="BZ41" s="136">
        <f t="shared" ref="BZ41:CA41" si="98">SUM(BZ32:BZ40)</f>
        <v>-1168</v>
      </c>
      <c r="CA41" s="136">
        <f t="shared" si="98"/>
        <v>-5913</v>
      </c>
      <c r="CB41" s="136">
        <f t="shared" ref="CB41:CC41" si="99">SUM(CB32:CB40)</f>
        <v>1049</v>
      </c>
      <c r="CC41" s="136">
        <f t="shared" si="99"/>
        <v>-3662</v>
      </c>
      <c r="CD41" s="136">
        <f t="shared" ref="CD41:CE41" si="100">SUM(CD32:CD40)</f>
        <v>-6163</v>
      </c>
      <c r="CE41" s="136">
        <f t="shared" si="100"/>
        <v>-3987</v>
      </c>
      <c r="CF41" s="136">
        <f t="shared" ref="CF41:CG41" si="101">SUM(CF32:CF40)</f>
        <v>-3437</v>
      </c>
      <c r="CG41" s="136">
        <f t="shared" si="101"/>
        <v>-9657</v>
      </c>
      <c r="CH41" s="136">
        <f t="shared" ref="CH41:CI41" si="102">SUM(CH32:CH40)</f>
        <v>-4266</v>
      </c>
      <c r="CI41" s="136">
        <f t="shared" si="102"/>
        <v>2040</v>
      </c>
      <c r="CJ41" s="136">
        <f t="shared" ref="CJ41:CK41" si="103">SUM(CJ32:CJ40)</f>
        <v>341</v>
      </c>
      <c r="CK41" s="136">
        <f t="shared" si="103"/>
        <v>5485</v>
      </c>
      <c r="CL41" s="136">
        <f t="shared" ref="CL41:CM41" si="104">SUM(CL32:CL40)</f>
        <v>1753</v>
      </c>
      <c r="CM41" s="255">
        <f t="shared" si="104"/>
        <v>4317</v>
      </c>
      <c r="CN41" s="255">
        <f t="shared" ref="CN41:CO41" si="105">SUM(CN32:CN40)</f>
        <v>8761</v>
      </c>
      <c r="CO41" s="255">
        <f t="shared" si="105"/>
        <v>6043</v>
      </c>
      <c r="CP41" s="312">
        <f t="shared" ref="CP41:CQ41" si="106">SUM(CP32:CP40)</f>
        <v>3926</v>
      </c>
      <c r="CQ41" s="70">
        <f t="shared" si="106"/>
        <v>15192</v>
      </c>
      <c r="CR41" s="70">
        <f t="shared" ref="CR41:CS41" si="107">SUM(CR32:CR40)</f>
        <v>4784</v>
      </c>
      <c r="CS41" s="70">
        <f t="shared" si="107"/>
        <v>5003</v>
      </c>
      <c r="CT41" s="70">
        <f t="shared" ref="CT41:CU41" si="108">SUM(CT32:CT40)</f>
        <v>4035</v>
      </c>
      <c r="CU41" s="70">
        <f t="shared" si="108"/>
        <v>949</v>
      </c>
      <c r="CV41" s="70">
        <f t="shared" ref="CV41" si="109">SUM(CV32:CV40)</f>
        <v>975</v>
      </c>
      <c r="CW41" s="70">
        <f t="shared" ref="CW41" si="110">SUM(CW32:CW40)</f>
        <v>2038</v>
      </c>
      <c r="CX41" s="70">
        <f t="shared" ref="CX41" si="111">SUM(CX32:CX40)</f>
        <v>741</v>
      </c>
      <c r="CY41" s="70">
        <f t="shared" ref="CY41" si="112">SUM(CY32:CY40)</f>
        <v>2680</v>
      </c>
      <c r="CZ41" s="70">
        <f t="shared" ref="CZ41" si="113">SUM(CZ32:CZ40)</f>
        <v>-6263</v>
      </c>
      <c r="DA41" s="70">
        <f t="shared" ref="DA41" si="114">SUM(DA32:DA40)</f>
        <v>-4757</v>
      </c>
      <c r="DB41" s="70">
        <f t="shared" ref="DB41" si="115">SUM(DB32:DB40)</f>
        <v>-984</v>
      </c>
      <c r="DC41" s="70">
        <f t="shared" ref="DC41" si="116">SUM(DC32:DC40)</f>
        <v>-8006</v>
      </c>
      <c r="DD41" s="70">
        <f t="shared" ref="DD41:DE41" si="117">SUM(DD32:DD40)</f>
        <v>-1466</v>
      </c>
      <c r="DE41" s="70">
        <f t="shared" si="117"/>
        <v>-52</v>
      </c>
      <c r="DF41" s="70">
        <f t="shared" ref="DF41" si="118">SUM(DF32:DF40)</f>
        <v>-326</v>
      </c>
      <c r="DG41" s="70">
        <f t="shared" ref="DG41" si="119">SUM(DG32:DG40)</f>
        <v>-912</v>
      </c>
      <c r="DH41" s="70">
        <f t="shared" ref="DH41" si="120">SUM(DH32:DH40)</f>
        <v>47</v>
      </c>
      <c r="DI41" s="70">
        <f t="shared" ref="DI41" si="121">SUM(DI32:DI40)</f>
        <v>1678</v>
      </c>
      <c r="DJ41" s="70">
        <f t="shared" ref="DJ41" si="122">SUM(DJ32:DJ40)</f>
        <v>-3161</v>
      </c>
      <c r="DK41" s="70">
        <f t="shared" ref="DK41:DL41" si="123">SUM(DK32:DK40)</f>
        <v>-1183</v>
      </c>
      <c r="DL41" s="70">
        <f t="shared" si="123"/>
        <v>-905</v>
      </c>
      <c r="DM41" s="70">
        <f t="shared" ref="DM41:DN41" si="124">SUM(DM32:DM40)</f>
        <v>1528</v>
      </c>
      <c r="DN41" s="70">
        <f t="shared" si="124"/>
        <v>349</v>
      </c>
      <c r="DO41" s="70">
        <f t="shared" ref="DO41:DP41" si="125">SUM(DO32:DO40)</f>
        <v>-553</v>
      </c>
      <c r="DP41" s="70">
        <f t="shared" si="125"/>
        <v>2117</v>
      </c>
      <c r="DQ41" s="70">
        <f t="shared" ref="DQ41" si="126">SUM(DQ32:DQ40)</f>
        <v>999</v>
      </c>
      <c r="DR41" s="70">
        <f t="shared" ref="DR41:DS41" si="127">SUM(DR32:DR40)</f>
        <v>1004</v>
      </c>
      <c r="DS41" s="70">
        <f t="shared" si="127"/>
        <v>-612</v>
      </c>
      <c r="DT41" s="70">
        <f t="shared" ref="DT41" si="128">SUM(DT32:DT40)</f>
        <v>2301</v>
      </c>
      <c r="DU41" s="70">
        <f t="shared" ref="DU41:DV41" si="129">SUM(DU32:DU40)</f>
        <v>-1309</v>
      </c>
      <c r="DV41" s="70">
        <f t="shared" si="129"/>
        <v>14029</v>
      </c>
      <c r="DW41" s="70">
        <f t="shared" ref="DW41" si="130">SUM(DW32:DW40)</f>
        <v>1891</v>
      </c>
      <c r="DX41" s="70">
        <f t="shared" ref="DX41:DY41" si="131">SUM(DX32:DX40)</f>
        <v>614</v>
      </c>
      <c r="DY41" s="70">
        <f t="shared" si="131"/>
        <v>604</v>
      </c>
      <c r="DZ41" s="326"/>
      <c r="EA41" s="249">
        <f>EA32+EA35+EA38+EA39+EA40</f>
        <v>49253</v>
      </c>
    </row>
    <row r="42" spans="1:131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3"/>
      <c r="CQ42" s="299"/>
      <c r="CR42" s="299"/>
      <c r="CS42" s="299"/>
      <c r="CT42" s="299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  <c r="DF42" s="299"/>
      <c r="DG42" s="299"/>
      <c r="DH42" s="299"/>
      <c r="DI42" s="299"/>
      <c r="DJ42" s="299"/>
      <c r="DK42" s="299"/>
      <c r="DL42" s="299"/>
      <c r="DM42" s="299"/>
      <c r="DN42" s="299"/>
      <c r="DO42" s="299"/>
      <c r="DP42" s="299"/>
      <c r="DQ42" s="299"/>
      <c r="DR42" s="299"/>
      <c r="DS42" s="299"/>
      <c r="DT42" s="299"/>
      <c r="DU42" s="299"/>
      <c r="DV42" s="299"/>
      <c r="DW42" s="299"/>
      <c r="DX42" s="299"/>
      <c r="DY42" s="299"/>
      <c r="DZ42" s="325"/>
      <c r="EA42" s="87"/>
    </row>
    <row r="43" spans="1:131" s="56" customFormat="1" x14ac:dyDescent="0.25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49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400">
        <v>14170</v>
      </c>
      <c r="BI43" s="428">
        <v>12150</v>
      </c>
      <c r="BJ43" s="428">
        <v>16057</v>
      </c>
      <c r="BK43" s="428">
        <v>19227</v>
      </c>
      <c r="BL43" s="277">
        <v>20288</v>
      </c>
      <c r="BM43" s="277">
        <v>18808</v>
      </c>
      <c r="BN43" s="277">
        <v>18846</v>
      </c>
      <c r="BO43" s="277">
        <v>16213</v>
      </c>
      <c r="BP43" s="277">
        <v>14404</v>
      </c>
      <c r="BQ43" s="277">
        <v>16213</v>
      </c>
      <c r="BR43" s="277">
        <v>13865</v>
      </c>
      <c r="BS43" s="277">
        <v>14590</v>
      </c>
      <c r="BT43" s="277"/>
      <c r="BU43" s="80">
        <f t="shared" ref="BU43:DY43" si="132">O43-C43</f>
        <v>1247</v>
      </c>
      <c r="BV43" s="81">
        <f t="shared" si="132"/>
        <v>1492</v>
      </c>
      <c r="BW43" s="81">
        <f t="shared" si="132"/>
        <v>-3004</v>
      </c>
      <c r="BX43" s="81">
        <f t="shared" si="132"/>
        <v>-3609</v>
      </c>
      <c r="BY43" s="81">
        <f t="shared" si="132"/>
        <v>-653</v>
      </c>
      <c r="BZ43" s="81">
        <f t="shared" si="132"/>
        <v>-5720</v>
      </c>
      <c r="CA43" s="81">
        <f t="shared" si="132"/>
        <v>-1542</v>
      </c>
      <c r="CB43" s="81">
        <f t="shared" si="132"/>
        <v>-863</v>
      </c>
      <c r="CC43" s="81">
        <f t="shared" si="132"/>
        <v>-447</v>
      </c>
      <c r="CD43" s="81">
        <f t="shared" si="132"/>
        <v>-3201</v>
      </c>
      <c r="CE43" s="81">
        <f t="shared" si="132"/>
        <v>-3381</v>
      </c>
      <c r="CF43" s="81">
        <f t="shared" si="132"/>
        <v>-6819</v>
      </c>
      <c r="CG43" s="81">
        <f t="shared" si="132"/>
        <v>-5466</v>
      </c>
      <c r="CH43" s="81">
        <f t="shared" si="132"/>
        <v>-4740</v>
      </c>
      <c r="CI43" s="81">
        <f t="shared" si="132"/>
        <v>-3578</v>
      </c>
      <c r="CJ43" s="81">
        <f t="shared" si="132"/>
        <v>-935</v>
      </c>
      <c r="CK43" s="81">
        <f t="shared" si="132"/>
        <v>-1602</v>
      </c>
      <c r="CL43" s="81">
        <f t="shared" si="132"/>
        <v>893</v>
      </c>
      <c r="CM43" s="254">
        <f t="shared" si="132"/>
        <v>1810</v>
      </c>
      <c r="CN43" s="254">
        <f t="shared" si="132"/>
        <v>3192</v>
      </c>
      <c r="CO43" s="254">
        <f t="shared" si="132"/>
        <v>2695</v>
      </c>
      <c r="CP43" s="311">
        <f t="shared" si="132"/>
        <v>515</v>
      </c>
      <c r="CQ43" s="56">
        <f t="shared" si="132"/>
        <v>1270</v>
      </c>
      <c r="CR43" s="56">
        <f t="shared" si="132"/>
        <v>3417</v>
      </c>
      <c r="CS43" s="56">
        <f t="shared" si="132"/>
        <v>1841</v>
      </c>
      <c r="CT43" s="56">
        <f t="shared" si="132"/>
        <v>593</v>
      </c>
      <c r="CU43" s="56">
        <f t="shared" si="132"/>
        <v>2287</v>
      </c>
      <c r="CV43" s="56">
        <f t="shared" si="132"/>
        <v>2051</v>
      </c>
      <c r="CW43" s="56">
        <f t="shared" si="132"/>
        <v>558</v>
      </c>
      <c r="CX43" s="56">
        <f t="shared" si="132"/>
        <v>725</v>
      </c>
      <c r="CY43" s="56">
        <f t="shared" si="132"/>
        <v>-411</v>
      </c>
      <c r="CZ43" s="56">
        <f t="shared" si="132"/>
        <v>-2424</v>
      </c>
      <c r="DA43" s="56">
        <f t="shared" si="132"/>
        <v>-3326</v>
      </c>
      <c r="DB43" s="56">
        <f t="shared" si="132"/>
        <v>1692</v>
      </c>
      <c r="DC43" s="56">
        <f t="shared" si="132"/>
        <v>312</v>
      </c>
      <c r="DD43" s="56">
        <f t="shared" si="132"/>
        <v>488</v>
      </c>
      <c r="DE43" s="56">
        <f t="shared" si="132"/>
        <v>806</v>
      </c>
      <c r="DF43" s="56">
        <f t="shared" si="132"/>
        <v>864</v>
      </c>
      <c r="DG43" s="56">
        <f t="shared" si="132"/>
        <v>-1365</v>
      </c>
      <c r="DH43" s="56">
        <f t="shared" si="132"/>
        <v>-782</v>
      </c>
      <c r="DI43" s="56">
        <f t="shared" si="132"/>
        <v>82</v>
      </c>
      <c r="DJ43" s="56">
        <f t="shared" si="132"/>
        <v>320</v>
      </c>
      <c r="DK43" s="56">
        <f t="shared" si="132"/>
        <v>182</v>
      </c>
      <c r="DL43" s="56">
        <f t="shared" si="132"/>
        <v>-196</v>
      </c>
      <c r="DM43" s="56">
        <f t="shared" si="132"/>
        <v>400</v>
      </c>
      <c r="DN43" s="56">
        <f t="shared" si="132"/>
        <v>-1035</v>
      </c>
      <c r="DO43" s="56">
        <f t="shared" si="132"/>
        <v>-1035</v>
      </c>
      <c r="DP43" s="56">
        <f t="shared" si="132"/>
        <v>-1180</v>
      </c>
      <c r="DQ43" s="56">
        <f t="shared" si="132"/>
        <v>1824</v>
      </c>
      <c r="DR43" s="56">
        <f t="shared" si="132"/>
        <v>167</v>
      </c>
      <c r="DS43" s="56">
        <f t="shared" si="132"/>
        <v>1157</v>
      </c>
      <c r="DT43" s="56">
        <f t="shared" si="132"/>
        <v>2041</v>
      </c>
      <c r="DU43" s="56">
        <f t="shared" si="132"/>
        <v>1560</v>
      </c>
      <c r="DV43" s="56">
        <f t="shared" si="132"/>
        <v>-35</v>
      </c>
      <c r="DW43" s="56">
        <f t="shared" si="132"/>
        <v>2135</v>
      </c>
      <c r="DX43" s="56">
        <f t="shared" si="132"/>
        <v>-213</v>
      </c>
      <c r="DY43" s="56">
        <f t="shared" si="132"/>
        <v>255</v>
      </c>
      <c r="DZ43" s="325"/>
      <c r="EA43" s="61">
        <f>'MONTHLY SUMMARIES'!H31</f>
        <v>14590</v>
      </c>
    </row>
    <row r="44" spans="1:131" s="56" customFormat="1" x14ac:dyDescent="0.2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14233</v>
      </c>
      <c r="X44" s="79">
        <f>X43-X45</f>
        <v>12658</v>
      </c>
      <c r="Y44" s="205">
        <f>Y43-Y45</f>
        <v>11287</v>
      </c>
      <c r="Z44" s="205">
        <f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49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400">
        <v>13997</v>
      </c>
      <c r="BI44" s="428">
        <v>11982</v>
      </c>
      <c r="BJ44" s="428">
        <v>15841</v>
      </c>
      <c r="BK44" s="428">
        <v>18960</v>
      </c>
      <c r="BL44" s="277">
        <v>20095</v>
      </c>
      <c r="BM44" s="277">
        <v>18598</v>
      </c>
      <c r="BN44" s="277">
        <v>18747</v>
      </c>
      <c r="BO44" s="277">
        <v>16137</v>
      </c>
      <c r="BP44" s="277">
        <v>14332</v>
      </c>
      <c r="BQ44" s="277">
        <v>16126</v>
      </c>
      <c r="BR44" s="277">
        <v>13803</v>
      </c>
      <c r="BS44" s="277">
        <v>14503</v>
      </c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1"/>
      <c r="DZ44" s="325"/>
      <c r="EA44" s="75">
        <f>EA43-EA45</f>
        <v>14503</v>
      </c>
    </row>
    <row r="45" spans="1:131" s="56" customFormat="1" x14ac:dyDescent="0.2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49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400">
        <v>173</v>
      </c>
      <c r="BI45" s="428">
        <v>168</v>
      </c>
      <c r="BJ45" s="428">
        <v>216</v>
      </c>
      <c r="BK45" s="428">
        <v>267</v>
      </c>
      <c r="BL45" s="277">
        <v>193</v>
      </c>
      <c r="BM45" s="277">
        <v>210</v>
      </c>
      <c r="BN45" s="277">
        <v>99</v>
      </c>
      <c r="BO45" s="277">
        <v>76</v>
      </c>
      <c r="BP45" s="277">
        <v>72</v>
      </c>
      <c r="BQ45" s="277">
        <v>87</v>
      </c>
      <c r="BR45" s="277">
        <v>62</v>
      </c>
      <c r="BS45" s="277">
        <v>87</v>
      </c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1"/>
      <c r="DZ45" s="325"/>
      <c r="EA45" s="61">
        <f>GETPIVOTDATA("VALUE",'CRS ESCO pvt'!$I$2,"DATE_FILE",$EA$8,"COMPANY",$EA$6,"TRIM_CAT","Residential-ESCO","TRIM_LINE",A42)</f>
        <v>87</v>
      </c>
    </row>
    <row r="46" spans="1:131" s="56" customFormat="1" x14ac:dyDescent="0.25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49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400">
        <v>3071</v>
      </c>
      <c r="BI46" s="428">
        <v>2992</v>
      </c>
      <c r="BJ46" s="428">
        <v>4650</v>
      </c>
      <c r="BK46" s="428">
        <v>4416</v>
      </c>
      <c r="BL46" s="277">
        <v>4581</v>
      </c>
      <c r="BM46" s="277">
        <v>4198</v>
      </c>
      <c r="BN46" s="277">
        <v>4854</v>
      </c>
      <c r="BO46" s="277">
        <v>2586</v>
      </c>
      <c r="BP46" s="277">
        <v>2484</v>
      </c>
      <c r="BQ46" s="277">
        <v>2586</v>
      </c>
      <c r="BR46" s="277">
        <v>2303</v>
      </c>
      <c r="BS46" s="277">
        <v>2388</v>
      </c>
      <c r="BT46" s="277"/>
      <c r="BU46" s="80">
        <f t="shared" ref="BU46:DY46" si="133">O46-C46</f>
        <v>-183</v>
      </c>
      <c r="BV46" s="81">
        <f t="shared" si="133"/>
        <v>-355</v>
      </c>
      <c r="BW46" s="81">
        <f t="shared" si="133"/>
        <v>-957</v>
      </c>
      <c r="BX46" s="81">
        <f t="shared" si="133"/>
        <v>-1271</v>
      </c>
      <c r="BY46" s="81">
        <f t="shared" si="133"/>
        <v>-185</v>
      </c>
      <c r="BZ46" s="81">
        <f t="shared" si="133"/>
        <v>-723</v>
      </c>
      <c r="CA46" s="81">
        <f t="shared" si="133"/>
        <v>-108</v>
      </c>
      <c r="CB46" s="81">
        <f t="shared" si="133"/>
        <v>-142</v>
      </c>
      <c r="CC46" s="81">
        <f t="shared" si="133"/>
        <v>-56</v>
      </c>
      <c r="CD46" s="81">
        <f t="shared" si="133"/>
        <v>-275</v>
      </c>
      <c r="CE46" s="81">
        <f t="shared" si="133"/>
        <v>-410</v>
      </c>
      <c r="CF46" s="81">
        <f t="shared" si="133"/>
        <v>-705</v>
      </c>
      <c r="CG46" s="81">
        <f t="shared" si="133"/>
        <v>134</v>
      </c>
      <c r="CH46" s="81">
        <f t="shared" si="133"/>
        <v>409</v>
      </c>
      <c r="CI46" s="81">
        <f t="shared" si="133"/>
        <v>195</v>
      </c>
      <c r="CJ46" s="81">
        <f t="shared" si="133"/>
        <v>827</v>
      </c>
      <c r="CK46" s="81">
        <f t="shared" si="133"/>
        <v>300</v>
      </c>
      <c r="CL46" s="81">
        <f t="shared" si="133"/>
        <v>474</v>
      </c>
      <c r="CM46" s="254">
        <f t="shared" si="133"/>
        <v>528</v>
      </c>
      <c r="CN46" s="254">
        <f t="shared" si="133"/>
        <v>687</v>
      </c>
      <c r="CO46" s="254">
        <f t="shared" si="133"/>
        <v>500</v>
      </c>
      <c r="CP46" s="311">
        <f t="shared" si="133"/>
        <v>-248</v>
      </c>
      <c r="CQ46" s="56">
        <f t="shared" si="133"/>
        <v>280</v>
      </c>
      <c r="CR46" s="56">
        <f t="shared" si="133"/>
        <v>1133</v>
      </c>
      <c r="CS46" s="56">
        <f t="shared" si="133"/>
        <v>742</v>
      </c>
      <c r="CT46" s="56">
        <f t="shared" si="133"/>
        <v>474</v>
      </c>
      <c r="CU46" s="56">
        <f t="shared" si="133"/>
        <v>638</v>
      </c>
      <c r="CV46" s="56">
        <f t="shared" si="133"/>
        <v>414</v>
      </c>
      <c r="CW46" s="56">
        <f t="shared" si="133"/>
        <v>-678</v>
      </c>
      <c r="CX46" s="56">
        <f t="shared" si="133"/>
        <v>141</v>
      </c>
      <c r="CY46" s="56">
        <f t="shared" si="133"/>
        <v>-18</v>
      </c>
      <c r="CZ46" s="56">
        <f t="shared" si="133"/>
        <v>-137</v>
      </c>
      <c r="DA46" s="56">
        <f t="shared" si="133"/>
        <v>-236</v>
      </c>
      <c r="DB46" s="56">
        <f t="shared" si="133"/>
        <v>1040</v>
      </c>
      <c r="DC46" s="56">
        <f t="shared" si="133"/>
        <v>847</v>
      </c>
      <c r="DD46" s="56">
        <f t="shared" si="133"/>
        <v>823</v>
      </c>
      <c r="DE46" s="56">
        <f t="shared" si="133"/>
        <v>518</v>
      </c>
      <c r="DF46" s="56">
        <f t="shared" si="133"/>
        <v>297</v>
      </c>
      <c r="DG46" s="56">
        <f t="shared" si="133"/>
        <v>146</v>
      </c>
      <c r="DH46" s="56">
        <f t="shared" si="133"/>
        <v>285</v>
      </c>
      <c r="DI46" s="56">
        <f t="shared" si="133"/>
        <v>457</v>
      </c>
      <c r="DJ46" s="56">
        <f t="shared" si="133"/>
        <v>388</v>
      </c>
      <c r="DK46" s="56">
        <f t="shared" si="133"/>
        <v>290</v>
      </c>
      <c r="DL46" s="56">
        <f t="shared" si="133"/>
        <v>245</v>
      </c>
      <c r="DM46" s="56">
        <f t="shared" si="133"/>
        <v>363</v>
      </c>
      <c r="DN46" s="56">
        <f t="shared" si="133"/>
        <v>-87</v>
      </c>
      <c r="DO46" s="56">
        <f t="shared" si="133"/>
        <v>-247</v>
      </c>
      <c r="DP46" s="56">
        <f t="shared" si="133"/>
        <v>314</v>
      </c>
      <c r="DQ46" s="56">
        <f t="shared" si="133"/>
        <v>389</v>
      </c>
      <c r="DR46" s="56">
        <f t="shared" si="133"/>
        <v>299</v>
      </c>
      <c r="DS46" s="56">
        <f t="shared" si="133"/>
        <v>528</v>
      </c>
      <c r="DT46" s="56">
        <f t="shared" si="133"/>
        <v>1225</v>
      </c>
      <c r="DU46" s="56">
        <f t="shared" si="133"/>
        <v>-636</v>
      </c>
      <c r="DV46" s="56">
        <f t="shared" si="133"/>
        <v>-583</v>
      </c>
      <c r="DW46" s="56">
        <f t="shared" si="133"/>
        <v>-152</v>
      </c>
      <c r="DX46" s="56">
        <f t="shared" si="133"/>
        <v>-435</v>
      </c>
      <c r="DY46" s="56">
        <f t="shared" si="133"/>
        <v>-442</v>
      </c>
      <c r="DZ46" s="325"/>
      <c r="EA46" s="61">
        <f>'MONTHLY SUMMARIES'!H32</f>
        <v>2388</v>
      </c>
    </row>
    <row r="47" spans="1:131" s="56" customFormat="1" x14ac:dyDescent="0.2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2090</v>
      </c>
      <c r="X47" s="79">
        <f>X46-X48</f>
        <v>2242</v>
      </c>
      <c r="Y47" s="205">
        <f>Y46-Y48</f>
        <v>2011</v>
      </c>
      <c r="Z47" s="205">
        <f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49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400">
        <v>3015</v>
      </c>
      <c r="BI47" s="428">
        <v>2945</v>
      </c>
      <c r="BJ47" s="428">
        <v>4591</v>
      </c>
      <c r="BK47" s="428">
        <v>4335</v>
      </c>
      <c r="BL47" s="277">
        <v>4514</v>
      </c>
      <c r="BM47" s="277">
        <v>4139</v>
      </c>
      <c r="BN47" s="277">
        <v>4822</v>
      </c>
      <c r="BO47" s="277">
        <v>2560</v>
      </c>
      <c r="BP47" s="277">
        <v>2460</v>
      </c>
      <c r="BQ47" s="277">
        <v>2558</v>
      </c>
      <c r="BR47" s="277">
        <v>2275</v>
      </c>
      <c r="BS47" s="277">
        <v>2371</v>
      </c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1"/>
      <c r="DZ47" s="325"/>
      <c r="EA47" s="75">
        <f>EA46-EA48</f>
        <v>2371</v>
      </c>
    </row>
    <row r="48" spans="1:131" s="56" customFormat="1" x14ac:dyDescent="0.2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49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400">
        <v>56</v>
      </c>
      <c r="BI48" s="428">
        <v>47</v>
      </c>
      <c r="BJ48" s="428">
        <v>59</v>
      </c>
      <c r="BK48" s="428">
        <v>81</v>
      </c>
      <c r="BL48" s="277">
        <v>67</v>
      </c>
      <c r="BM48" s="277">
        <v>59</v>
      </c>
      <c r="BN48" s="277">
        <v>32</v>
      </c>
      <c r="BO48" s="277">
        <v>26</v>
      </c>
      <c r="BP48" s="277">
        <v>24</v>
      </c>
      <c r="BQ48" s="277">
        <v>28</v>
      </c>
      <c r="BR48" s="277">
        <v>28</v>
      </c>
      <c r="BS48" s="277">
        <v>17</v>
      </c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1"/>
      <c r="DZ48" s="325"/>
      <c r="EA48" s="61">
        <f>GETPIVOTDATA("VALUE",'CRS ESCO pvt'!$I$2,"DATE_FILE",$EA$8,"COMPANY",$EA$6,"TRIM_CAT","Low Income Residential-ESCO","TRIM_LINE",A42)</f>
        <v>17</v>
      </c>
    </row>
    <row r="49" spans="1:131" s="56" customFormat="1" x14ac:dyDescent="0.25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49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400">
        <v>920</v>
      </c>
      <c r="BI49" s="428">
        <v>920</v>
      </c>
      <c r="BJ49" s="428">
        <v>1212</v>
      </c>
      <c r="BK49" s="428">
        <v>1249</v>
      </c>
      <c r="BL49" s="277">
        <v>1339</v>
      </c>
      <c r="BM49" s="277">
        <v>1296</v>
      </c>
      <c r="BN49" s="277">
        <v>923</v>
      </c>
      <c r="BO49" s="277">
        <v>779</v>
      </c>
      <c r="BP49" s="277">
        <v>808</v>
      </c>
      <c r="BQ49" s="277">
        <v>779</v>
      </c>
      <c r="BR49" s="277">
        <v>590</v>
      </c>
      <c r="BS49" s="277">
        <v>616</v>
      </c>
      <c r="BT49" s="277"/>
      <c r="BU49" s="80">
        <f t="shared" ref="BU49:CD51" si="134">O49-C49</f>
        <v>73</v>
      </c>
      <c r="BV49" s="81">
        <f t="shared" si="134"/>
        <v>276</v>
      </c>
      <c r="BW49" s="81">
        <f t="shared" si="134"/>
        <v>203</v>
      </c>
      <c r="BX49" s="81">
        <f t="shared" si="134"/>
        <v>-23</v>
      </c>
      <c r="BY49" s="81">
        <f t="shared" si="134"/>
        <v>8</v>
      </c>
      <c r="BZ49" s="81">
        <f t="shared" si="134"/>
        <v>-244</v>
      </c>
      <c r="CA49" s="81">
        <f t="shared" si="134"/>
        <v>23</v>
      </c>
      <c r="CB49" s="81">
        <f t="shared" si="134"/>
        <v>29</v>
      </c>
      <c r="CC49" s="81">
        <f t="shared" si="134"/>
        <v>44</v>
      </c>
      <c r="CD49" s="81">
        <f t="shared" si="134"/>
        <v>-204</v>
      </c>
      <c r="CE49" s="81">
        <f t="shared" ref="CE49:CN51" si="135">Y49-M49</f>
        <v>-169</v>
      </c>
      <c r="CF49" s="81">
        <f t="shared" si="135"/>
        <v>-398</v>
      </c>
      <c r="CG49" s="81">
        <f t="shared" si="135"/>
        <v>-411</v>
      </c>
      <c r="CH49" s="81">
        <f t="shared" si="135"/>
        <v>-772</v>
      </c>
      <c r="CI49" s="81">
        <f t="shared" si="135"/>
        <v>-772</v>
      </c>
      <c r="CJ49" s="81">
        <f t="shared" si="135"/>
        <v>-138</v>
      </c>
      <c r="CK49" s="81">
        <f t="shared" si="135"/>
        <v>-75</v>
      </c>
      <c r="CL49" s="81">
        <f t="shared" si="135"/>
        <v>-16</v>
      </c>
      <c r="CM49" s="254">
        <f t="shared" si="135"/>
        <v>16</v>
      </c>
      <c r="CN49" s="254">
        <f t="shared" si="135"/>
        <v>167</v>
      </c>
      <c r="CO49" s="254">
        <f t="shared" ref="CO49:CX51" si="136">AI49-W49</f>
        <v>366</v>
      </c>
      <c r="CP49" s="311">
        <f t="shared" si="136"/>
        <v>100</v>
      </c>
      <c r="CQ49" s="56">
        <f t="shared" si="136"/>
        <v>641</v>
      </c>
      <c r="CR49" s="56">
        <f t="shared" si="136"/>
        <v>520</v>
      </c>
      <c r="CS49" s="56">
        <f t="shared" si="136"/>
        <v>563</v>
      </c>
      <c r="CT49" s="56">
        <f t="shared" si="136"/>
        <v>329</v>
      </c>
      <c r="CU49" s="56">
        <f t="shared" si="136"/>
        <v>323</v>
      </c>
      <c r="CV49" s="56">
        <f t="shared" si="136"/>
        <v>396</v>
      </c>
      <c r="CW49" s="56">
        <f t="shared" si="136"/>
        <v>279</v>
      </c>
      <c r="CX49" s="56">
        <f t="shared" si="136"/>
        <v>138</v>
      </c>
      <c r="CY49" s="56">
        <f t="shared" ref="CY49:DH51" si="137">AS49-AG49</f>
        <v>266</v>
      </c>
      <c r="CZ49" s="56">
        <f t="shared" si="137"/>
        <v>4</v>
      </c>
      <c r="DA49" s="56">
        <f t="shared" si="137"/>
        <v>-412</v>
      </c>
      <c r="DB49" s="56">
        <f t="shared" si="137"/>
        <v>172</v>
      </c>
      <c r="DC49" s="56">
        <f t="shared" si="137"/>
        <v>-497</v>
      </c>
      <c r="DD49" s="56">
        <f t="shared" si="137"/>
        <v>-176</v>
      </c>
      <c r="DE49" s="56">
        <f t="shared" si="137"/>
        <v>-344</v>
      </c>
      <c r="DF49" s="56">
        <f t="shared" si="137"/>
        <v>-110</v>
      </c>
      <c r="DG49" s="56">
        <f t="shared" si="137"/>
        <v>-199</v>
      </c>
      <c r="DH49" s="56">
        <f t="shared" si="137"/>
        <v>-350</v>
      </c>
      <c r="DI49" s="56">
        <f t="shared" ref="DI49:DY51" si="138">BC49-AQ49</f>
        <v>-226</v>
      </c>
      <c r="DJ49" s="56">
        <f t="shared" si="138"/>
        <v>-90</v>
      </c>
      <c r="DK49" s="56">
        <f t="shared" si="138"/>
        <v>-204</v>
      </c>
      <c r="DL49" s="56">
        <f t="shared" si="138"/>
        <v>-134</v>
      </c>
      <c r="DM49" s="56">
        <f t="shared" si="138"/>
        <v>33</v>
      </c>
      <c r="DN49" s="56">
        <f t="shared" si="138"/>
        <v>-262</v>
      </c>
      <c r="DO49" s="56">
        <f t="shared" si="138"/>
        <v>-107</v>
      </c>
      <c r="DP49" s="56">
        <f t="shared" si="138"/>
        <v>-146</v>
      </c>
      <c r="DQ49" s="56">
        <f t="shared" si="138"/>
        <v>60</v>
      </c>
      <c r="DR49" s="56">
        <f t="shared" si="138"/>
        <v>-18</v>
      </c>
      <c r="DS49" s="56">
        <f t="shared" si="138"/>
        <v>93</v>
      </c>
      <c r="DT49" s="56">
        <f t="shared" si="138"/>
        <v>-173</v>
      </c>
      <c r="DU49" s="56">
        <f t="shared" si="138"/>
        <v>-135</v>
      </c>
      <c r="DV49" s="56">
        <f t="shared" si="138"/>
        <v>-105</v>
      </c>
      <c r="DW49" s="56">
        <f t="shared" si="138"/>
        <v>-127</v>
      </c>
      <c r="DX49" s="56">
        <f t="shared" si="138"/>
        <v>-316</v>
      </c>
      <c r="DY49" s="56">
        <f t="shared" si="138"/>
        <v>-294</v>
      </c>
      <c r="DZ49" s="325"/>
      <c r="EA49" s="61">
        <f>'MONTHLY SUMMARIES'!H33</f>
        <v>616</v>
      </c>
    </row>
    <row r="50" spans="1:131" s="56" customFormat="1" x14ac:dyDescent="0.25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49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400">
        <v>353</v>
      </c>
      <c r="BI50" s="428">
        <v>311</v>
      </c>
      <c r="BJ50" s="428">
        <v>438</v>
      </c>
      <c r="BK50" s="428">
        <v>427</v>
      </c>
      <c r="BL50" s="277">
        <v>416</v>
      </c>
      <c r="BM50" s="277">
        <v>428</v>
      </c>
      <c r="BN50" s="277">
        <v>312</v>
      </c>
      <c r="BO50" s="277">
        <v>242</v>
      </c>
      <c r="BP50" s="277">
        <v>220</v>
      </c>
      <c r="BQ50" s="277">
        <v>242</v>
      </c>
      <c r="BR50" s="277">
        <v>153</v>
      </c>
      <c r="BS50" s="277">
        <v>198</v>
      </c>
      <c r="BT50" s="277"/>
      <c r="BU50" s="80">
        <f t="shared" si="134"/>
        <v>29</v>
      </c>
      <c r="BV50" s="81">
        <f t="shared" si="134"/>
        <v>143</v>
      </c>
      <c r="BW50" s="81">
        <f t="shared" si="134"/>
        <v>255</v>
      </c>
      <c r="BX50" s="81">
        <f t="shared" si="134"/>
        <v>67</v>
      </c>
      <c r="BY50" s="81">
        <f t="shared" si="134"/>
        <v>-21</v>
      </c>
      <c r="BZ50" s="81">
        <f t="shared" si="134"/>
        <v>-96</v>
      </c>
      <c r="CA50" s="81">
        <f t="shared" si="134"/>
        <v>16</v>
      </c>
      <c r="CB50" s="81">
        <f t="shared" si="134"/>
        <v>49</v>
      </c>
      <c r="CC50" s="81">
        <f t="shared" si="134"/>
        <v>-27</v>
      </c>
      <c r="CD50" s="81">
        <f t="shared" si="134"/>
        <v>-47</v>
      </c>
      <c r="CE50" s="81">
        <f t="shared" si="135"/>
        <v>50</v>
      </c>
      <c r="CF50" s="81">
        <f t="shared" si="135"/>
        <v>-11</v>
      </c>
      <c r="CG50" s="81">
        <f t="shared" si="135"/>
        <v>-114</v>
      </c>
      <c r="CH50" s="81">
        <f t="shared" si="135"/>
        <v>-174</v>
      </c>
      <c r="CI50" s="81">
        <f t="shared" si="135"/>
        <v>-356</v>
      </c>
      <c r="CJ50" s="81">
        <f t="shared" si="135"/>
        <v>-141</v>
      </c>
      <c r="CK50" s="81">
        <f t="shared" si="135"/>
        <v>-11</v>
      </c>
      <c r="CL50" s="81">
        <f t="shared" si="135"/>
        <v>-11</v>
      </c>
      <c r="CM50" s="254">
        <f t="shared" si="135"/>
        <v>-75</v>
      </c>
      <c r="CN50" s="254">
        <f t="shared" si="135"/>
        <v>35</v>
      </c>
      <c r="CO50" s="254">
        <f t="shared" si="136"/>
        <v>212</v>
      </c>
      <c r="CP50" s="311">
        <f t="shared" si="136"/>
        <v>105</v>
      </c>
      <c r="CQ50" s="56">
        <f t="shared" si="136"/>
        <v>280</v>
      </c>
      <c r="CR50" s="56">
        <f t="shared" si="136"/>
        <v>320</v>
      </c>
      <c r="CS50" s="56">
        <f t="shared" si="136"/>
        <v>295</v>
      </c>
      <c r="CT50" s="56">
        <f t="shared" si="136"/>
        <v>109</v>
      </c>
      <c r="CU50" s="56">
        <f t="shared" si="136"/>
        <v>193</v>
      </c>
      <c r="CV50" s="56">
        <f t="shared" si="136"/>
        <v>212</v>
      </c>
      <c r="CW50" s="56">
        <f t="shared" si="136"/>
        <v>97</v>
      </c>
      <c r="CX50" s="56">
        <f t="shared" si="136"/>
        <v>101</v>
      </c>
      <c r="CY50" s="56">
        <f t="shared" si="137"/>
        <v>211</v>
      </c>
      <c r="CZ50" s="56">
        <f t="shared" si="137"/>
        <v>65</v>
      </c>
      <c r="DA50" s="56">
        <f t="shared" si="137"/>
        <v>-149</v>
      </c>
      <c r="DB50" s="56">
        <f t="shared" si="137"/>
        <v>26</v>
      </c>
      <c r="DC50" s="56">
        <f t="shared" si="137"/>
        <v>-246</v>
      </c>
      <c r="DD50" s="56">
        <f t="shared" si="137"/>
        <v>-264</v>
      </c>
      <c r="DE50" s="56">
        <f t="shared" si="137"/>
        <v>-158</v>
      </c>
      <c r="DF50" s="56">
        <f t="shared" si="137"/>
        <v>-36</v>
      </c>
      <c r="DG50" s="56">
        <f t="shared" si="137"/>
        <v>-102</v>
      </c>
      <c r="DH50" s="56">
        <f t="shared" si="137"/>
        <v>-145</v>
      </c>
      <c r="DI50" s="56">
        <f t="shared" si="138"/>
        <v>-113</v>
      </c>
      <c r="DJ50" s="56">
        <f t="shared" si="138"/>
        <v>-26</v>
      </c>
      <c r="DK50" s="56">
        <f t="shared" si="138"/>
        <v>-157</v>
      </c>
      <c r="DL50" s="56">
        <f t="shared" si="138"/>
        <v>-100</v>
      </c>
      <c r="DM50" s="56">
        <f t="shared" si="138"/>
        <v>-36</v>
      </c>
      <c r="DN50" s="56">
        <f t="shared" si="138"/>
        <v>-109</v>
      </c>
      <c r="DO50" s="56">
        <f t="shared" si="138"/>
        <v>-76</v>
      </c>
      <c r="DP50" s="56">
        <f t="shared" si="138"/>
        <v>-21</v>
      </c>
      <c r="DQ50" s="56">
        <f t="shared" si="138"/>
        <v>-22</v>
      </c>
      <c r="DR50" s="56">
        <f t="shared" si="138"/>
        <v>-70</v>
      </c>
      <c r="DS50" s="56">
        <f t="shared" si="138"/>
        <v>-6</v>
      </c>
      <c r="DT50" s="56">
        <f t="shared" si="138"/>
        <v>-98</v>
      </c>
      <c r="DU50" s="56">
        <f t="shared" si="138"/>
        <v>-86</v>
      </c>
      <c r="DV50" s="56">
        <f t="shared" si="138"/>
        <v>-130</v>
      </c>
      <c r="DW50" s="56">
        <f t="shared" si="138"/>
        <v>-58</v>
      </c>
      <c r="DX50" s="56">
        <f t="shared" si="138"/>
        <v>-147</v>
      </c>
      <c r="DY50" s="56">
        <f t="shared" si="138"/>
        <v>-119</v>
      </c>
      <c r="DZ50" s="325"/>
      <c r="EA50" s="61">
        <f>'MONTHLY SUMMARIES'!H34</f>
        <v>198</v>
      </c>
    </row>
    <row r="51" spans="1:131" s="56" customFormat="1" x14ac:dyDescent="0.25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49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400">
        <v>277</v>
      </c>
      <c r="BI51" s="428">
        <v>309</v>
      </c>
      <c r="BJ51" s="428">
        <v>386</v>
      </c>
      <c r="BK51" s="428">
        <v>350</v>
      </c>
      <c r="BL51" s="277">
        <v>376</v>
      </c>
      <c r="BM51" s="277">
        <v>421</v>
      </c>
      <c r="BN51" s="277">
        <v>294</v>
      </c>
      <c r="BO51" s="277">
        <v>176</v>
      </c>
      <c r="BP51" s="277">
        <v>184</v>
      </c>
      <c r="BQ51" s="277">
        <v>176</v>
      </c>
      <c r="BR51" s="277">
        <v>131</v>
      </c>
      <c r="BS51" s="277">
        <v>182</v>
      </c>
      <c r="BT51" s="277"/>
      <c r="BU51" s="80">
        <f t="shared" si="134"/>
        <v>10</v>
      </c>
      <c r="BV51" s="81">
        <f t="shared" si="134"/>
        <v>126</v>
      </c>
      <c r="BW51" s="81">
        <f t="shared" si="134"/>
        <v>191</v>
      </c>
      <c r="BX51" s="81">
        <f t="shared" si="134"/>
        <v>156</v>
      </c>
      <c r="BY51" s="81">
        <f t="shared" si="134"/>
        <v>78</v>
      </c>
      <c r="BZ51" s="81">
        <f t="shared" si="134"/>
        <v>9</v>
      </c>
      <c r="CA51" s="81">
        <f t="shared" si="134"/>
        <v>154</v>
      </c>
      <c r="CB51" s="81">
        <f t="shared" si="134"/>
        <v>163</v>
      </c>
      <c r="CC51" s="81">
        <f t="shared" si="134"/>
        <v>58</v>
      </c>
      <c r="CD51" s="81">
        <f t="shared" si="134"/>
        <v>-9</v>
      </c>
      <c r="CE51" s="81">
        <f t="shared" si="135"/>
        <v>80</v>
      </c>
      <c r="CF51" s="81">
        <f t="shared" si="135"/>
        <v>72</v>
      </c>
      <c r="CG51" s="81">
        <f t="shared" si="135"/>
        <v>-60</v>
      </c>
      <c r="CH51" s="81">
        <f t="shared" si="135"/>
        <v>-76</v>
      </c>
      <c r="CI51" s="81">
        <f t="shared" si="135"/>
        <v>-270</v>
      </c>
      <c r="CJ51" s="81">
        <f t="shared" si="135"/>
        <v>-130</v>
      </c>
      <c r="CK51" s="81">
        <f t="shared" si="135"/>
        <v>28</v>
      </c>
      <c r="CL51" s="81">
        <f t="shared" si="135"/>
        <v>107</v>
      </c>
      <c r="CM51" s="254">
        <f t="shared" si="135"/>
        <v>-134</v>
      </c>
      <c r="CN51" s="254">
        <f t="shared" si="135"/>
        <v>-69</v>
      </c>
      <c r="CO51" s="254">
        <f t="shared" si="136"/>
        <v>308</v>
      </c>
      <c r="CP51" s="311">
        <f t="shared" si="136"/>
        <v>170</v>
      </c>
      <c r="CQ51" s="56">
        <f t="shared" si="136"/>
        <v>355</v>
      </c>
      <c r="CR51" s="56">
        <f t="shared" si="136"/>
        <v>490</v>
      </c>
      <c r="CS51" s="56">
        <f t="shared" si="136"/>
        <v>326</v>
      </c>
      <c r="CT51" s="56">
        <f t="shared" si="136"/>
        <v>99</v>
      </c>
      <c r="CU51" s="56">
        <f t="shared" si="136"/>
        <v>247</v>
      </c>
      <c r="CV51" s="56">
        <f t="shared" si="136"/>
        <v>217</v>
      </c>
      <c r="CW51" s="56">
        <f t="shared" si="136"/>
        <v>108</v>
      </c>
      <c r="CX51" s="56">
        <f t="shared" si="136"/>
        <v>-17</v>
      </c>
      <c r="CY51" s="56">
        <f t="shared" si="137"/>
        <v>212</v>
      </c>
      <c r="CZ51" s="56">
        <f t="shared" si="137"/>
        <v>122</v>
      </c>
      <c r="DA51" s="56">
        <f t="shared" si="137"/>
        <v>-161</v>
      </c>
      <c r="DB51" s="56">
        <f t="shared" si="137"/>
        <v>70</v>
      </c>
      <c r="DC51" s="56">
        <f t="shared" si="137"/>
        <v>-210</v>
      </c>
      <c r="DD51" s="56">
        <f t="shared" si="137"/>
        <v>-495</v>
      </c>
      <c r="DE51" s="56">
        <f t="shared" si="137"/>
        <v>-196</v>
      </c>
      <c r="DF51" s="56">
        <f t="shared" si="137"/>
        <v>74</v>
      </c>
      <c r="DG51" s="56">
        <f t="shared" si="137"/>
        <v>-122</v>
      </c>
      <c r="DH51" s="56">
        <f t="shared" si="137"/>
        <v>-148</v>
      </c>
      <c r="DI51" s="56">
        <f t="shared" si="138"/>
        <v>-217</v>
      </c>
      <c r="DJ51" s="56">
        <f t="shared" si="138"/>
        <v>-28</v>
      </c>
      <c r="DK51" s="56">
        <f t="shared" si="138"/>
        <v>-172</v>
      </c>
      <c r="DL51" s="56">
        <f t="shared" si="138"/>
        <v>-147</v>
      </c>
      <c r="DM51" s="56">
        <f t="shared" si="138"/>
        <v>-138</v>
      </c>
      <c r="DN51" s="56">
        <f t="shared" si="138"/>
        <v>-234</v>
      </c>
      <c r="DO51" s="56">
        <f t="shared" si="138"/>
        <v>-116</v>
      </c>
      <c r="DP51" s="56">
        <f t="shared" si="138"/>
        <v>5</v>
      </c>
      <c r="DQ51" s="56">
        <f t="shared" si="138"/>
        <v>-32</v>
      </c>
      <c r="DR51" s="56">
        <f t="shared" si="138"/>
        <v>-178</v>
      </c>
      <c r="DS51" s="56">
        <f t="shared" si="138"/>
        <v>-7</v>
      </c>
      <c r="DT51" s="56">
        <f t="shared" si="138"/>
        <v>-98</v>
      </c>
      <c r="DU51" s="56">
        <f t="shared" si="138"/>
        <v>-95</v>
      </c>
      <c r="DV51" s="56">
        <f t="shared" si="138"/>
        <v>-164</v>
      </c>
      <c r="DW51" s="56">
        <f t="shared" si="138"/>
        <v>-82</v>
      </c>
      <c r="DX51" s="56">
        <f t="shared" si="138"/>
        <v>-127</v>
      </c>
      <c r="DY51" s="56">
        <f t="shared" si="138"/>
        <v>-83</v>
      </c>
      <c r="DZ51" s="325"/>
      <c r="EA51" s="61">
        <f>'MONTHLY SUMMARIES'!H35</f>
        <v>182</v>
      </c>
    </row>
    <row r="52" spans="1:131" s="70" customFormat="1" x14ac:dyDescent="0.25">
      <c r="A52" s="144"/>
      <c r="B52" s="57" t="s">
        <v>148</v>
      </c>
      <c r="C52" s="133">
        <f>SUM(C43:C51)</f>
        <v>23798</v>
      </c>
      <c r="D52" s="134">
        <f t="shared" ref="D52:V52" si="139">SUM(D43:D51)</f>
        <v>27778</v>
      </c>
      <c r="E52" s="134">
        <f t="shared" si="139"/>
        <v>29433</v>
      </c>
      <c r="F52" s="134">
        <f t="shared" si="139"/>
        <v>25379</v>
      </c>
      <c r="G52" s="134">
        <f t="shared" si="139"/>
        <v>21174</v>
      </c>
      <c r="H52" s="134">
        <f t="shared" si="139"/>
        <v>22792</v>
      </c>
      <c r="I52" s="134">
        <f t="shared" si="139"/>
        <v>17393</v>
      </c>
      <c r="J52" s="134">
        <f t="shared" si="139"/>
        <v>17734</v>
      </c>
      <c r="K52" s="134">
        <f t="shared" si="139"/>
        <v>18666</v>
      </c>
      <c r="L52" s="135">
        <f t="shared" si="139"/>
        <v>20612</v>
      </c>
      <c r="M52" s="134">
        <f t="shared" si="139"/>
        <v>19061</v>
      </c>
      <c r="N52" s="134">
        <f t="shared" si="139"/>
        <v>25376</v>
      </c>
      <c r="O52" s="134">
        <f t="shared" si="139"/>
        <v>24974</v>
      </c>
      <c r="P52" s="134">
        <f t="shared" si="139"/>
        <v>29460</v>
      </c>
      <c r="Q52" s="134">
        <f t="shared" si="139"/>
        <v>26121</v>
      </c>
      <c r="R52" s="134">
        <f t="shared" si="139"/>
        <v>20699</v>
      </c>
      <c r="S52" s="134">
        <f t="shared" si="139"/>
        <v>20401</v>
      </c>
      <c r="T52" s="134">
        <f t="shared" si="139"/>
        <v>16018</v>
      </c>
      <c r="U52" s="134">
        <f t="shared" si="139"/>
        <v>15936</v>
      </c>
      <c r="V52" s="134">
        <f t="shared" si="139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0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1">
        <v>18791</v>
      </c>
      <c r="BI52" s="429">
        <v>16682</v>
      </c>
      <c r="BJ52" s="429">
        <v>22743</v>
      </c>
      <c r="BK52" s="429">
        <v>25669</v>
      </c>
      <c r="BL52" s="278">
        <v>27000</v>
      </c>
      <c r="BM52" s="278">
        <v>25151</v>
      </c>
      <c r="BN52" s="278">
        <v>25229</v>
      </c>
      <c r="BO52" s="278">
        <v>19996</v>
      </c>
      <c r="BP52" s="278">
        <v>18100</v>
      </c>
      <c r="BQ52" s="278">
        <v>19996</v>
      </c>
      <c r="BR52" s="278">
        <v>17042</v>
      </c>
      <c r="BS52" s="278">
        <v>17974</v>
      </c>
      <c r="BT52" s="278"/>
      <c r="BU52" s="82">
        <f>SUM(BU43:BU51)</f>
        <v>1176</v>
      </c>
      <c r="BV52" s="136">
        <f t="shared" ref="BV52" si="140">SUM(BV43:BV51)</f>
        <v>1682</v>
      </c>
      <c r="BW52" s="136">
        <f t="shared" ref="BW52:CB52" si="141">SUM(BW43:BW51)</f>
        <v>-3312</v>
      </c>
      <c r="BX52" s="136">
        <f t="shared" si="141"/>
        <v>-4680</v>
      </c>
      <c r="BY52" s="136">
        <f t="shared" si="141"/>
        <v>-773</v>
      </c>
      <c r="BZ52" s="136">
        <f t="shared" si="141"/>
        <v>-6774</v>
      </c>
      <c r="CA52" s="136">
        <f t="shared" si="141"/>
        <v>-1457</v>
      </c>
      <c r="CB52" s="136">
        <f t="shared" si="141"/>
        <v>-764</v>
      </c>
      <c r="CC52" s="136">
        <f t="shared" ref="CC52:CD52" si="142">SUM(CC43:CC51)</f>
        <v>-428</v>
      </c>
      <c r="CD52" s="136">
        <f t="shared" si="142"/>
        <v>-3736</v>
      </c>
      <c r="CE52" s="136">
        <f t="shared" ref="CE52:CF52" si="143">SUM(CE43:CE51)</f>
        <v>-3830</v>
      </c>
      <c r="CF52" s="136">
        <f t="shared" si="143"/>
        <v>-7861</v>
      </c>
      <c r="CG52" s="136">
        <f t="shared" ref="CG52:CH52" si="144">SUM(CG43:CG51)</f>
        <v>-5917</v>
      </c>
      <c r="CH52" s="136">
        <f t="shared" si="144"/>
        <v>-5353</v>
      </c>
      <c r="CI52" s="136">
        <f t="shared" ref="CI52:CJ52" si="145">SUM(CI43:CI51)</f>
        <v>-4781</v>
      </c>
      <c r="CJ52" s="136">
        <f t="shared" si="145"/>
        <v>-517</v>
      </c>
      <c r="CK52" s="136">
        <f t="shared" ref="CK52:CL52" si="146">SUM(CK43:CK51)</f>
        <v>-1360</v>
      </c>
      <c r="CL52" s="136">
        <f t="shared" si="146"/>
        <v>1447</v>
      </c>
      <c r="CM52" s="255">
        <f t="shared" ref="CM52:CN52" si="147">SUM(CM43:CM51)</f>
        <v>2145</v>
      </c>
      <c r="CN52" s="255">
        <f t="shared" si="147"/>
        <v>4012</v>
      </c>
      <c r="CO52" s="255">
        <f t="shared" ref="CO52:CQ52" si="148">SUM(CO43:CO51)</f>
        <v>4081</v>
      </c>
      <c r="CP52" s="312">
        <f t="shared" si="148"/>
        <v>642</v>
      </c>
      <c r="CQ52" s="70">
        <f t="shared" si="148"/>
        <v>2826</v>
      </c>
      <c r="CR52" s="70">
        <f t="shared" ref="CR52:CS52" si="149">SUM(CR43:CR51)</f>
        <v>5880</v>
      </c>
      <c r="CS52" s="70">
        <f t="shared" si="149"/>
        <v>3767</v>
      </c>
      <c r="CT52" s="70">
        <f t="shared" ref="CT52:CU52" si="150">SUM(CT43:CT51)</f>
        <v>1604</v>
      </c>
      <c r="CU52" s="70">
        <f t="shared" si="150"/>
        <v>3688</v>
      </c>
      <c r="CV52" s="70">
        <f t="shared" ref="CV52" si="151">SUM(CV43:CV51)</f>
        <v>3290</v>
      </c>
      <c r="CW52" s="70">
        <f t="shared" ref="CW52" si="152">SUM(CW43:CW51)</f>
        <v>364</v>
      </c>
      <c r="CX52" s="70">
        <f t="shared" ref="CX52" si="153">SUM(CX43:CX51)</f>
        <v>1088</v>
      </c>
      <c r="CY52" s="70">
        <f t="shared" ref="CY52" si="154">SUM(CY43:CY51)</f>
        <v>260</v>
      </c>
      <c r="CZ52" s="70">
        <f t="shared" ref="CZ52" si="155">SUM(CZ43:CZ51)</f>
        <v>-2370</v>
      </c>
      <c r="DA52" s="70">
        <f t="shared" ref="DA52" si="156">SUM(DA43:DA51)</f>
        <v>-4284</v>
      </c>
      <c r="DB52" s="70">
        <f t="shared" ref="DB52" si="157">SUM(DB43:DB51)</f>
        <v>3000</v>
      </c>
      <c r="DC52" s="70">
        <f t="shared" ref="DC52" si="158">SUM(DC43:DC51)</f>
        <v>206</v>
      </c>
      <c r="DD52" s="70">
        <f t="shared" ref="DD52:DE52" si="159">SUM(DD43:DD51)</f>
        <v>376</v>
      </c>
      <c r="DE52" s="70">
        <f t="shared" si="159"/>
        <v>626</v>
      </c>
      <c r="DF52" s="70">
        <f t="shared" ref="DF52" si="160">SUM(DF43:DF51)</f>
        <v>1089</v>
      </c>
      <c r="DG52" s="70">
        <f t="shared" ref="DG52" si="161">SUM(DG43:DG51)</f>
        <v>-1642</v>
      </c>
      <c r="DH52" s="70">
        <f t="shared" ref="DH52" si="162">SUM(DH43:DH51)</f>
        <v>-1140</v>
      </c>
      <c r="DI52" s="70">
        <f t="shared" ref="DI52" si="163">SUM(DI43:DI51)</f>
        <v>-17</v>
      </c>
      <c r="DJ52" s="70">
        <f t="shared" ref="DJ52" si="164">SUM(DJ43:DJ51)</f>
        <v>564</v>
      </c>
      <c r="DK52" s="70">
        <f t="shared" ref="DK52:DL52" si="165">SUM(DK43:DK51)</f>
        <v>-61</v>
      </c>
      <c r="DL52" s="70">
        <f t="shared" si="165"/>
        <v>-332</v>
      </c>
      <c r="DM52" s="70">
        <f t="shared" ref="DM52:DN52" si="166">SUM(DM43:DM51)</f>
        <v>622</v>
      </c>
      <c r="DN52" s="70">
        <f t="shared" si="166"/>
        <v>-1727</v>
      </c>
      <c r="DO52" s="70">
        <f t="shared" ref="DO52:DP52" si="167">SUM(DO43:DO51)</f>
        <v>-1581</v>
      </c>
      <c r="DP52" s="70">
        <f t="shared" si="167"/>
        <v>-1028</v>
      </c>
      <c r="DQ52" s="70">
        <f t="shared" ref="DQ52" si="168">SUM(DQ43:DQ51)</f>
        <v>2219</v>
      </c>
      <c r="DR52" s="70">
        <f t="shared" ref="DR52:DS52" si="169">SUM(DR43:DR51)</f>
        <v>200</v>
      </c>
      <c r="DS52" s="70">
        <f t="shared" si="169"/>
        <v>1765</v>
      </c>
      <c r="DT52" s="70">
        <f t="shared" ref="DT52" si="170">SUM(DT43:DT51)</f>
        <v>2897</v>
      </c>
      <c r="DU52" s="70">
        <f t="shared" ref="DU52:DV52" si="171">SUM(DU43:DU51)</f>
        <v>608</v>
      </c>
      <c r="DV52" s="70">
        <f t="shared" si="171"/>
        <v>-1017</v>
      </c>
      <c r="DW52" s="70">
        <f t="shared" ref="DW52" si="172">SUM(DW43:DW51)</f>
        <v>1716</v>
      </c>
      <c r="DX52" s="70">
        <f t="shared" ref="DX52:DY52" si="173">SUM(DX43:DX51)</f>
        <v>-1238</v>
      </c>
      <c r="DY52" s="70">
        <f t="shared" si="173"/>
        <v>-683</v>
      </c>
      <c r="DZ52" s="326"/>
      <c r="EA52" s="249">
        <f>EA43+EA46+EA49+EA50+EA51</f>
        <v>17974</v>
      </c>
    </row>
    <row r="53" spans="1:131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3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299"/>
      <c r="DX53" s="299"/>
      <c r="DY53" s="299"/>
      <c r="DZ53" s="325"/>
      <c r="EA53" s="87"/>
    </row>
    <row r="54" spans="1:131" s="56" customFormat="1" x14ac:dyDescent="0.25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49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400">
        <v>44574</v>
      </c>
      <c r="BI54" s="428">
        <v>42011</v>
      </c>
      <c r="BJ54" s="428">
        <v>40053</v>
      </c>
      <c r="BK54" s="428">
        <v>43191</v>
      </c>
      <c r="BL54" s="277">
        <v>44937</v>
      </c>
      <c r="BM54" s="277">
        <v>48216</v>
      </c>
      <c r="BN54" s="277">
        <v>51410</v>
      </c>
      <c r="BO54" s="277">
        <v>44136</v>
      </c>
      <c r="BP54" s="277">
        <v>46155</v>
      </c>
      <c r="BQ54" s="277">
        <v>44136</v>
      </c>
      <c r="BR54" s="277">
        <v>43776</v>
      </c>
      <c r="BS54" s="277">
        <v>42094</v>
      </c>
      <c r="BT54" s="277"/>
      <c r="BU54" s="80">
        <f t="shared" ref="BU54:DY54" si="174">O54-C54</f>
        <v>411</v>
      </c>
      <c r="BV54" s="81">
        <f t="shared" si="174"/>
        <v>5418</v>
      </c>
      <c r="BW54" s="81">
        <f t="shared" si="174"/>
        <v>9936</v>
      </c>
      <c r="BX54" s="81">
        <f t="shared" si="174"/>
        <v>9737</v>
      </c>
      <c r="BY54" s="81">
        <f t="shared" si="174"/>
        <v>9238</v>
      </c>
      <c r="BZ54" s="81">
        <f t="shared" si="174"/>
        <v>9119</v>
      </c>
      <c r="CA54" s="81">
        <f t="shared" si="174"/>
        <v>7955</v>
      </c>
      <c r="CB54" s="81">
        <f t="shared" si="174"/>
        <v>9937</v>
      </c>
      <c r="CC54" s="81">
        <f t="shared" si="174"/>
        <v>9502</v>
      </c>
      <c r="CD54" s="81">
        <f t="shared" si="174"/>
        <v>9550</v>
      </c>
      <c r="CE54" s="81">
        <f t="shared" si="174"/>
        <v>8154</v>
      </c>
      <c r="CF54" s="81">
        <f t="shared" si="174"/>
        <v>7544</v>
      </c>
      <c r="CG54" s="81">
        <f t="shared" si="174"/>
        <v>2192</v>
      </c>
      <c r="CH54" s="81">
        <f t="shared" si="174"/>
        <v>-1555</v>
      </c>
      <c r="CI54" s="81">
        <f t="shared" si="174"/>
        <v>-6684</v>
      </c>
      <c r="CJ54" s="81">
        <f t="shared" si="174"/>
        <v>-9280</v>
      </c>
      <c r="CK54" s="81">
        <f t="shared" si="174"/>
        <v>-11940</v>
      </c>
      <c r="CL54" s="81">
        <f t="shared" si="174"/>
        <v>-13154</v>
      </c>
      <c r="CM54" s="254">
        <f t="shared" si="174"/>
        <v>-12357</v>
      </c>
      <c r="CN54" s="254">
        <f t="shared" si="174"/>
        <v>-10864</v>
      </c>
      <c r="CO54" s="254">
        <f t="shared" si="174"/>
        <v>-10177</v>
      </c>
      <c r="CP54" s="311">
        <f t="shared" si="174"/>
        <v>-10077</v>
      </c>
      <c r="CQ54" s="56">
        <f t="shared" si="174"/>
        <v>-8767</v>
      </c>
      <c r="CR54" s="56">
        <f t="shared" si="174"/>
        <v>-7085</v>
      </c>
      <c r="CS54" s="56">
        <f t="shared" si="174"/>
        <v>-4025</v>
      </c>
      <c r="CT54" s="56">
        <f t="shared" si="174"/>
        <v>-2724</v>
      </c>
      <c r="CU54" s="56">
        <f t="shared" si="174"/>
        <v>-4335</v>
      </c>
      <c r="CV54" s="56">
        <f t="shared" si="174"/>
        <v>-3089</v>
      </c>
      <c r="CW54" s="56">
        <f t="shared" si="174"/>
        <v>-673</v>
      </c>
      <c r="CX54" s="56">
        <f t="shared" si="174"/>
        <v>7</v>
      </c>
      <c r="CY54" s="56">
        <f t="shared" si="174"/>
        <v>1583</v>
      </c>
      <c r="CZ54" s="56">
        <f t="shared" si="174"/>
        <v>-1043</v>
      </c>
      <c r="DA54" s="56">
        <f t="shared" si="174"/>
        <v>-1042</v>
      </c>
      <c r="DB54" s="56">
        <f t="shared" si="174"/>
        <v>-390</v>
      </c>
      <c r="DC54" s="56">
        <f t="shared" si="174"/>
        <v>-469</v>
      </c>
      <c r="DD54" s="56">
        <f t="shared" si="174"/>
        <v>260</v>
      </c>
      <c r="DE54" s="56">
        <f t="shared" si="174"/>
        <v>260</v>
      </c>
      <c r="DF54" s="56">
        <f t="shared" si="174"/>
        <v>190</v>
      </c>
      <c r="DG54" s="56">
        <f t="shared" si="174"/>
        <v>946</v>
      </c>
      <c r="DH54" s="56">
        <f t="shared" si="174"/>
        <v>1050</v>
      </c>
      <c r="DI54" s="56">
        <f t="shared" si="174"/>
        <v>1764</v>
      </c>
      <c r="DJ54" s="56">
        <f t="shared" si="174"/>
        <v>1457</v>
      </c>
      <c r="DK54" s="56">
        <f t="shared" si="174"/>
        <v>-1913</v>
      </c>
      <c r="DL54" s="56">
        <f t="shared" si="174"/>
        <v>438</v>
      </c>
      <c r="DM54" s="56">
        <f t="shared" si="174"/>
        <v>103</v>
      </c>
      <c r="DN54" s="56">
        <f t="shared" si="174"/>
        <v>598</v>
      </c>
      <c r="DO54" s="56">
        <f t="shared" si="174"/>
        <v>-27</v>
      </c>
      <c r="DP54" s="56">
        <f t="shared" si="174"/>
        <v>-1043</v>
      </c>
      <c r="DQ54" s="56">
        <f t="shared" si="174"/>
        <v>945</v>
      </c>
      <c r="DR54" s="56">
        <f t="shared" si="174"/>
        <v>-606</v>
      </c>
      <c r="DS54" s="56">
        <f t="shared" si="174"/>
        <v>1339</v>
      </c>
      <c r="DT54" s="56">
        <f t="shared" si="174"/>
        <v>3034</v>
      </c>
      <c r="DU54" s="56">
        <f t="shared" si="174"/>
        <v>-5788</v>
      </c>
      <c r="DV54" s="56">
        <f t="shared" si="174"/>
        <v>-2813</v>
      </c>
      <c r="DW54" s="56">
        <f t="shared" si="174"/>
        <v>-1145</v>
      </c>
      <c r="DX54" s="56">
        <f t="shared" si="174"/>
        <v>-1505</v>
      </c>
      <c r="DY54" s="56">
        <f t="shared" si="174"/>
        <v>-2329</v>
      </c>
      <c r="DZ54" s="325"/>
      <c r="EA54" s="61">
        <f>'MONTHLY SUMMARIES'!H38</f>
        <v>42094</v>
      </c>
    </row>
    <row r="55" spans="1:131" s="56" customFormat="1" x14ac:dyDescent="0.2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54279</v>
      </c>
      <c r="X55" s="79">
        <f>X54-X56</f>
        <v>53163</v>
      </c>
      <c r="Y55" s="205">
        <f>Y54-Y56</f>
        <v>50078</v>
      </c>
      <c r="Z55" s="205">
        <f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49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400">
        <v>44243</v>
      </c>
      <c r="BI55" s="428">
        <v>41683</v>
      </c>
      <c r="BJ55" s="428">
        <v>39799</v>
      </c>
      <c r="BK55" s="428">
        <v>42982</v>
      </c>
      <c r="BL55" s="277">
        <v>44724</v>
      </c>
      <c r="BM55" s="277">
        <v>47990</v>
      </c>
      <c r="BN55" s="277">
        <v>51258</v>
      </c>
      <c r="BO55" s="277">
        <v>44004</v>
      </c>
      <c r="BP55" s="277">
        <v>46030</v>
      </c>
      <c r="BQ55" s="277">
        <v>44014</v>
      </c>
      <c r="BR55" s="277">
        <v>43658</v>
      </c>
      <c r="BS55" s="277">
        <v>41980</v>
      </c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1"/>
      <c r="DZ55" s="325"/>
      <c r="EA55" s="75">
        <f>EA54-EA56</f>
        <v>41980</v>
      </c>
    </row>
    <row r="56" spans="1:131" s="56" customFormat="1" x14ac:dyDescent="0.2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49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400">
        <v>331</v>
      </c>
      <c r="BI56" s="428">
        <v>328</v>
      </c>
      <c r="BJ56" s="428">
        <v>254</v>
      </c>
      <c r="BK56" s="428">
        <v>209</v>
      </c>
      <c r="BL56" s="277">
        <v>213</v>
      </c>
      <c r="BM56" s="277">
        <v>226</v>
      </c>
      <c r="BN56" s="277">
        <v>152</v>
      </c>
      <c r="BO56" s="277">
        <v>132</v>
      </c>
      <c r="BP56" s="277">
        <v>125</v>
      </c>
      <c r="BQ56" s="277">
        <v>122</v>
      </c>
      <c r="BR56" s="277">
        <v>118</v>
      </c>
      <c r="BS56" s="277">
        <v>114</v>
      </c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1"/>
      <c r="DZ56" s="325"/>
      <c r="EA56" s="61">
        <f>GETPIVOTDATA("VALUE",'CRS ESCO pvt'!$I$2,"DATE_FILE",$EA$8,"COMPANY",$EA$6,"TRIM_CAT","Residential-ESCO","TRIM_LINE",A53)</f>
        <v>114</v>
      </c>
    </row>
    <row r="57" spans="1:131" s="56" customFormat="1" x14ac:dyDescent="0.25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49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400">
        <v>23216</v>
      </c>
      <c r="BI57" s="428">
        <v>23031</v>
      </c>
      <c r="BJ57" s="428">
        <v>22938</v>
      </c>
      <c r="BK57" s="428">
        <v>23903</v>
      </c>
      <c r="BL57" s="277">
        <v>23879</v>
      </c>
      <c r="BM57" s="277">
        <v>24614</v>
      </c>
      <c r="BN57" s="277">
        <v>27352</v>
      </c>
      <c r="BO57" s="277">
        <v>27554</v>
      </c>
      <c r="BP57" s="277">
        <v>29606</v>
      </c>
      <c r="BQ57" s="277">
        <v>27554</v>
      </c>
      <c r="BR57" s="277">
        <v>25924</v>
      </c>
      <c r="BS57" s="277">
        <v>25638</v>
      </c>
      <c r="BT57" s="277"/>
      <c r="BU57" s="80">
        <f t="shared" ref="BU57:DY57" si="175">O57-C57</f>
        <v>594</v>
      </c>
      <c r="BV57" s="81">
        <f t="shared" si="175"/>
        <v>1176</v>
      </c>
      <c r="BW57" s="81">
        <f t="shared" si="175"/>
        <v>1326</v>
      </c>
      <c r="BX57" s="81">
        <f t="shared" si="175"/>
        <v>1141</v>
      </c>
      <c r="BY57" s="81">
        <f t="shared" si="175"/>
        <v>2079</v>
      </c>
      <c r="BZ57" s="81">
        <f t="shared" si="175"/>
        <v>1793</v>
      </c>
      <c r="CA57" s="81">
        <f t="shared" si="175"/>
        <v>1959</v>
      </c>
      <c r="CB57" s="81">
        <f t="shared" si="175"/>
        <v>2537</v>
      </c>
      <c r="CC57" s="81">
        <f t="shared" si="175"/>
        <v>3192</v>
      </c>
      <c r="CD57" s="81">
        <f t="shared" si="175"/>
        <v>3441</v>
      </c>
      <c r="CE57" s="81">
        <f t="shared" si="175"/>
        <v>3190</v>
      </c>
      <c r="CF57" s="81">
        <f t="shared" si="175"/>
        <v>3506</v>
      </c>
      <c r="CG57" s="81">
        <f t="shared" si="175"/>
        <v>2751</v>
      </c>
      <c r="CH57" s="81">
        <f t="shared" si="175"/>
        <v>2653</v>
      </c>
      <c r="CI57" s="81">
        <f t="shared" si="175"/>
        <v>2312</v>
      </c>
      <c r="CJ57" s="81">
        <f t="shared" si="175"/>
        <v>2186</v>
      </c>
      <c r="CK57" s="81">
        <f t="shared" si="175"/>
        <v>410</v>
      </c>
      <c r="CL57" s="81">
        <f t="shared" si="175"/>
        <v>-47</v>
      </c>
      <c r="CM57" s="254">
        <f t="shared" si="175"/>
        <v>-475</v>
      </c>
      <c r="CN57" s="254">
        <f t="shared" si="175"/>
        <v>-524</v>
      </c>
      <c r="CO57" s="254">
        <f t="shared" si="175"/>
        <v>-2073</v>
      </c>
      <c r="CP57" s="311">
        <f t="shared" si="175"/>
        <v>-3523</v>
      </c>
      <c r="CQ57" s="56">
        <f t="shared" si="175"/>
        <v>-2421</v>
      </c>
      <c r="CR57" s="56">
        <f t="shared" si="175"/>
        <v>-1592</v>
      </c>
      <c r="CS57" s="56">
        <f t="shared" si="175"/>
        <v>-535</v>
      </c>
      <c r="CT57" s="56">
        <f t="shared" si="175"/>
        <v>307</v>
      </c>
      <c r="CU57" s="56">
        <f t="shared" si="175"/>
        <v>471</v>
      </c>
      <c r="CV57" s="56">
        <f t="shared" si="175"/>
        <v>762</v>
      </c>
      <c r="CW57" s="56">
        <f t="shared" si="175"/>
        <v>1156</v>
      </c>
      <c r="CX57" s="56">
        <f t="shared" si="175"/>
        <v>942</v>
      </c>
      <c r="CY57" s="56">
        <f t="shared" si="175"/>
        <v>1188</v>
      </c>
      <c r="CZ57" s="56">
        <f t="shared" si="175"/>
        <v>827</v>
      </c>
      <c r="DA57" s="56">
        <f t="shared" si="175"/>
        <v>2157</v>
      </c>
      <c r="DB57" s="56">
        <f t="shared" si="175"/>
        <v>3827</v>
      </c>
      <c r="DC57" s="56">
        <f t="shared" si="175"/>
        <v>3783</v>
      </c>
      <c r="DD57" s="56">
        <f t="shared" si="175"/>
        <v>3972</v>
      </c>
      <c r="DE57" s="56">
        <f t="shared" si="175"/>
        <v>4296</v>
      </c>
      <c r="DF57" s="56">
        <f t="shared" si="175"/>
        <v>3711</v>
      </c>
      <c r="DG57" s="56">
        <f t="shared" si="175"/>
        <v>3491</v>
      </c>
      <c r="DH57" s="56">
        <f t="shared" si="175"/>
        <v>3318</v>
      </c>
      <c r="DI57" s="56">
        <f t="shared" si="175"/>
        <v>3410</v>
      </c>
      <c r="DJ57" s="56">
        <f t="shared" si="175"/>
        <v>3254</v>
      </c>
      <c r="DK57" s="56">
        <f t="shared" si="175"/>
        <v>2545</v>
      </c>
      <c r="DL57" s="56">
        <f t="shared" si="175"/>
        <v>2777</v>
      </c>
      <c r="DM57" s="56">
        <f t="shared" si="175"/>
        <v>2401</v>
      </c>
      <c r="DN57" s="56">
        <f t="shared" si="175"/>
        <v>2111</v>
      </c>
      <c r="DO57" s="56">
        <f t="shared" si="175"/>
        <v>1986</v>
      </c>
      <c r="DP57" s="56">
        <f t="shared" si="175"/>
        <v>1749</v>
      </c>
      <c r="DQ57" s="56">
        <f t="shared" si="175"/>
        <v>1814</v>
      </c>
      <c r="DR57" s="56">
        <f t="shared" si="175"/>
        <v>1300</v>
      </c>
      <c r="DS57" s="56">
        <f t="shared" si="175"/>
        <v>1913</v>
      </c>
      <c r="DT57" s="56">
        <f t="shared" si="175"/>
        <v>4422</v>
      </c>
      <c r="DU57" s="56">
        <f t="shared" si="175"/>
        <v>4221</v>
      </c>
      <c r="DV57" s="56">
        <f t="shared" si="175"/>
        <v>6165</v>
      </c>
      <c r="DW57" s="56">
        <f t="shared" si="175"/>
        <v>4617</v>
      </c>
      <c r="DX57" s="56">
        <f t="shared" si="175"/>
        <v>2987</v>
      </c>
      <c r="DY57" s="56">
        <f t="shared" si="175"/>
        <v>2623</v>
      </c>
      <c r="DZ57" s="325"/>
      <c r="EA57" s="61">
        <f>'MONTHLY SUMMARIES'!H39</f>
        <v>25638</v>
      </c>
    </row>
    <row r="58" spans="1:131" s="56" customFormat="1" x14ac:dyDescent="0.2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19947</v>
      </c>
      <c r="X58" s="79">
        <f>X57-X59</f>
        <v>20223</v>
      </c>
      <c r="Y58" s="205">
        <f>Y57-Y59</f>
        <v>19162</v>
      </c>
      <c r="Z58" s="205">
        <f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49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400">
        <v>23073</v>
      </c>
      <c r="BI58" s="428">
        <v>22895</v>
      </c>
      <c r="BJ58" s="428">
        <v>22815</v>
      </c>
      <c r="BK58" s="428">
        <v>23804</v>
      </c>
      <c r="BL58" s="277">
        <v>23790</v>
      </c>
      <c r="BM58" s="277">
        <v>24520</v>
      </c>
      <c r="BN58" s="277">
        <v>27282</v>
      </c>
      <c r="BO58" s="277">
        <v>27486</v>
      </c>
      <c r="BP58" s="277">
        <v>29539</v>
      </c>
      <c r="BQ58" s="277">
        <v>27493</v>
      </c>
      <c r="BR58" s="277">
        <v>25865</v>
      </c>
      <c r="BS58" s="277">
        <v>25574</v>
      </c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1"/>
      <c r="DZ58" s="325"/>
      <c r="EA58" s="75">
        <f>EA57-EA59</f>
        <v>25574</v>
      </c>
    </row>
    <row r="59" spans="1:131" s="56" customFormat="1" x14ac:dyDescent="0.2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49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400">
        <v>143</v>
      </c>
      <c r="BI59" s="428">
        <v>136</v>
      </c>
      <c r="BJ59" s="428">
        <v>123</v>
      </c>
      <c r="BK59" s="428">
        <v>99</v>
      </c>
      <c r="BL59" s="277">
        <v>89</v>
      </c>
      <c r="BM59" s="277">
        <v>94</v>
      </c>
      <c r="BN59" s="277">
        <v>70</v>
      </c>
      <c r="BO59" s="277">
        <v>68</v>
      </c>
      <c r="BP59" s="277">
        <v>67</v>
      </c>
      <c r="BQ59" s="277">
        <v>61</v>
      </c>
      <c r="BR59" s="277">
        <v>59</v>
      </c>
      <c r="BS59" s="277">
        <v>64</v>
      </c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1"/>
      <c r="DZ59" s="325"/>
      <c r="EA59" s="61">
        <f>GETPIVOTDATA("VALUE",'CRS ESCO pvt'!$I$2,"DATE_FILE",$EA$8,"COMPANY",$EA$6,"TRIM_CAT","Low Income Residential-ESCO","TRIM_LINE",A53)</f>
        <v>64</v>
      </c>
    </row>
    <row r="60" spans="1:131" s="56" customFormat="1" x14ac:dyDescent="0.25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49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400">
        <v>2225</v>
      </c>
      <c r="BI60" s="428">
        <v>2100</v>
      </c>
      <c r="BJ60" s="428">
        <v>2093</v>
      </c>
      <c r="BK60" s="428">
        <v>2253</v>
      </c>
      <c r="BL60" s="277">
        <v>2374</v>
      </c>
      <c r="BM60" s="277">
        <v>2678</v>
      </c>
      <c r="BN60" s="277">
        <v>2396</v>
      </c>
      <c r="BO60" s="277">
        <v>1831</v>
      </c>
      <c r="BP60" s="277">
        <v>2122</v>
      </c>
      <c r="BQ60" s="277">
        <v>1831</v>
      </c>
      <c r="BR60" s="277">
        <v>1773</v>
      </c>
      <c r="BS60" s="277">
        <v>1690</v>
      </c>
      <c r="BT60" s="277"/>
      <c r="BU60" s="80">
        <f t="shared" ref="BU60:CD62" si="176">O60-C60</f>
        <v>305</v>
      </c>
      <c r="BV60" s="81">
        <f t="shared" si="176"/>
        <v>968</v>
      </c>
      <c r="BW60" s="81">
        <f t="shared" si="176"/>
        <v>1397</v>
      </c>
      <c r="BX60" s="81">
        <f t="shared" si="176"/>
        <v>1386</v>
      </c>
      <c r="BY60" s="81">
        <f t="shared" si="176"/>
        <v>1274</v>
      </c>
      <c r="BZ60" s="81">
        <f t="shared" si="176"/>
        <v>1241</v>
      </c>
      <c r="CA60" s="81">
        <f t="shared" si="176"/>
        <v>1025</v>
      </c>
      <c r="CB60" s="81">
        <f t="shared" si="176"/>
        <v>1003</v>
      </c>
      <c r="CC60" s="81">
        <f t="shared" si="176"/>
        <v>920</v>
      </c>
      <c r="CD60" s="81">
        <f t="shared" si="176"/>
        <v>849</v>
      </c>
      <c r="CE60" s="81">
        <f t="shared" ref="CE60:CN62" si="177">Y60-M60</f>
        <v>732</v>
      </c>
      <c r="CF60" s="81">
        <f t="shared" si="177"/>
        <v>573</v>
      </c>
      <c r="CG60" s="81">
        <f t="shared" si="177"/>
        <v>152</v>
      </c>
      <c r="CH60" s="81">
        <f t="shared" si="177"/>
        <v>-367</v>
      </c>
      <c r="CI60" s="81">
        <f t="shared" si="177"/>
        <v>-1033</v>
      </c>
      <c r="CJ60" s="81">
        <f t="shared" si="177"/>
        <v>-1072</v>
      </c>
      <c r="CK60" s="81">
        <f t="shared" si="177"/>
        <v>-807</v>
      </c>
      <c r="CL60" s="81">
        <f t="shared" si="177"/>
        <v>-784</v>
      </c>
      <c r="CM60" s="254">
        <f t="shared" si="177"/>
        <v>-678</v>
      </c>
      <c r="CN60" s="254">
        <f t="shared" si="177"/>
        <v>-608</v>
      </c>
      <c r="CO60" s="254">
        <f t="shared" ref="CO60:CX62" si="178">AI60-W60</f>
        <v>-453</v>
      </c>
      <c r="CP60" s="311">
        <f t="shared" si="178"/>
        <v>-327</v>
      </c>
      <c r="CQ60" s="56">
        <f t="shared" si="178"/>
        <v>-133</v>
      </c>
      <c r="CR60" s="56">
        <f t="shared" si="178"/>
        <v>-93</v>
      </c>
      <c r="CS60" s="56">
        <f t="shared" si="178"/>
        <v>97</v>
      </c>
      <c r="CT60" s="56">
        <f t="shared" si="178"/>
        <v>-102</v>
      </c>
      <c r="CU60" s="56">
        <f t="shared" si="178"/>
        <v>-191</v>
      </c>
      <c r="CV60" s="56">
        <f t="shared" si="178"/>
        <v>-298</v>
      </c>
      <c r="CW60" s="56">
        <f t="shared" si="178"/>
        <v>-252</v>
      </c>
      <c r="CX60" s="56">
        <f t="shared" si="178"/>
        <v>-125</v>
      </c>
      <c r="CY60" s="56">
        <f t="shared" ref="CY60:DH62" si="179">AS60-AG60</f>
        <v>53</v>
      </c>
      <c r="CZ60" s="56">
        <f t="shared" si="179"/>
        <v>41</v>
      </c>
      <c r="DA60" s="56">
        <f t="shared" si="179"/>
        <v>-12</v>
      </c>
      <c r="DB60" s="56">
        <f t="shared" si="179"/>
        <v>-137</v>
      </c>
      <c r="DC60" s="56">
        <f t="shared" si="179"/>
        <v>-264</v>
      </c>
      <c r="DD60" s="56">
        <f t="shared" si="179"/>
        <v>-269</v>
      </c>
      <c r="DE60" s="56">
        <f t="shared" si="179"/>
        <v>-270</v>
      </c>
      <c r="DF60" s="56">
        <f t="shared" si="179"/>
        <v>-162</v>
      </c>
      <c r="DG60" s="56">
        <f t="shared" si="179"/>
        <v>48</v>
      </c>
      <c r="DH60" s="56">
        <f t="shared" si="179"/>
        <v>87</v>
      </c>
      <c r="DI60" s="56">
        <f t="shared" ref="DI60:DY62" si="180">BC60-AQ60</f>
        <v>-81</v>
      </c>
      <c r="DJ60" s="56">
        <f t="shared" si="180"/>
        <v>-94</v>
      </c>
      <c r="DK60" s="56">
        <f t="shared" si="180"/>
        <v>-245</v>
      </c>
      <c r="DL60" s="56">
        <f t="shared" si="180"/>
        <v>-132</v>
      </c>
      <c r="DM60" s="56">
        <f t="shared" si="180"/>
        <v>-105</v>
      </c>
      <c r="DN60" s="56">
        <f t="shared" si="180"/>
        <v>-42</v>
      </c>
      <c r="DO60" s="56">
        <f t="shared" si="180"/>
        <v>-69</v>
      </c>
      <c r="DP60" s="56">
        <f t="shared" si="180"/>
        <v>74</v>
      </c>
      <c r="DQ60" s="56">
        <f t="shared" si="180"/>
        <v>191</v>
      </c>
      <c r="DR60" s="56">
        <f t="shared" si="180"/>
        <v>304</v>
      </c>
      <c r="DS60" s="56">
        <f t="shared" si="180"/>
        <v>409</v>
      </c>
      <c r="DT60" s="56">
        <f t="shared" si="180"/>
        <v>20</v>
      </c>
      <c r="DU60" s="56">
        <f t="shared" si="180"/>
        <v>-546</v>
      </c>
      <c r="DV60" s="56">
        <f t="shared" si="180"/>
        <v>-297</v>
      </c>
      <c r="DW60" s="56">
        <f t="shared" si="180"/>
        <v>-489</v>
      </c>
      <c r="DX60" s="56">
        <f t="shared" si="180"/>
        <v>-547</v>
      </c>
      <c r="DY60" s="56">
        <f t="shared" si="180"/>
        <v>-600</v>
      </c>
      <c r="DZ60" s="325"/>
      <c r="EA60" s="61">
        <f>'MONTHLY SUMMARIES'!H40</f>
        <v>1690</v>
      </c>
    </row>
    <row r="61" spans="1:131" s="56" customFormat="1" x14ac:dyDescent="0.25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49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400">
        <v>563</v>
      </c>
      <c r="BI61" s="428">
        <v>532</v>
      </c>
      <c r="BJ61" s="428">
        <v>486</v>
      </c>
      <c r="BK61" s="428">
        <v>544</v>
      </c>
      <c r="BL61" s="277">
        <v>607</v>
      </c>
      <c r="BM61" s="277">
        <v>657</v>
      </c>
      <c r="BN61" s="277">
        <v>489</v>
      </c>
      <c r="BO61" s="277">
        <v>536</v>
      </c>
      <c r="BP61" s="277">
        <v>524</v>
      </c>
      <c r="BQ61" s="277">
        <v>536</v>
      </c>
      <c r="BR61" s="277">
        <v>526</v>
      </c>
      <c r="BS61" s="277">
        <v>479</v>
      </c>
      <c r="BT61" s="277"/>
      <c r="BU61" s="80">
        <f t="shared" si="176"/>
        <v>40</v>
      </c>
      <c r="BV61" s="81">
        <f t="shared" si="176"/>
        <v>250</v>
      </c>
      <c r="BW61" s="81">
        <f t="shared" si="176"/>
        <v>380</v>
      </c>
      <c r="BX61" s="81">
        <f t="shared" si="176"/>
        <v>498</v>
      </c>
      <c r="BY61" s="81">
        <f t="shared" si="176"/>
        <v>454</v>
      </c>
      <c r="BZ61" s="81">
        <f t="shared" si="176"/>
        <v>444</v>
      </c>
      <c r="CA61" s="81">
        <f t="shared" si="176"/>
        <v>397</v>
      </c>
      <c r="CB61" s="81">
        <f t="shared" si="176"/>
        <v>386</v>
      </c>
      <c r="CC61" s="81">
        <f t="shared" si="176"/>
        <v>359</v>
      </c>
      <c r="CD61" s="81">
        <f t="shared" si="176"/>
        <v>298</v>
      </c>
      <c r="CE61" s="81">
        <f t="shared" si="177"/>
        <v>264</v>
      </c>
      <c r="CF61" s="81">
        <f t="shared" si="177"/>
        <v>275</v>
      </c>
      <c r="CG61" s="81">
        <f t="shared" si="177"/>
        <v>135</v>
      </c>
      <c r="CH61" s="81">
        <f t="shared" si="177"/>
        <v>-66</v>
      </c>
      <c r="CI61" s="81">
        <f t="shared" si="177"/>
        <v>-206</v>
      </c>
      <c r="CJ61" s="81">
        <f t="shared" si="177"/>
        <v>-316</v>
      </c>
      <c r="CK61" s="81">
        <f t="shared" si="177"/>
        <v>-329</v>
      </c>
      <c r="CL61" s="81">
        <f t="shared" si="177"/>
        <v>-245</v>
      </c>
      <c r="CM61" s="254">
        <f t="shared" si="177"/>
        <v>-233</v>
      </c>
      <c r="CN61" s="254">
        <f t="shared" si="177"/>
        <v>-270</v>
      </c>
      <c r="CO61" s="254">
        <f t="shared" si="178"/>
        <v>-163</v>
      </c>
      <c r="CP61" s="311">
        <f t="shared" si="178"/>
        <v>-128</v>
      </c>
      <c r="CQ61" s="56">
        <f t="shared" si="178"/>
        <v>-59</v>
      </c>
      <c r="CR61" s="56">
        <f t="shared" si="178"/>
        <v>-113</v>
      </c>
      <c r="CS61" s="56">
        <f t="shared" si="178"/>
        <v>3</v>
      </c>
      <c r="CT61" s="56">
        <f t="shared" si="178"/>
        <v>-35</v>
      </c>
      <c r="CU61" s="56">
        <f t="shared" si="178"/>
        <v>-30</v>
      </c>
      <c r="CV61" s="56">
        <f t="shared" si="178"/>
        <v>-33</v>
      </c>
      <c r="CW61" s="56">
        <f t="shared" si="178"/>
        <v>48</v>
      </c>
      <c r="CX61" s="56">
        <f t="shared" si="178"/>
        <v>26</v>
      </c>
      <c r="CY61" s="56">
        <f t="shared" si="179"/>
        <v>117</v>
      </c>
      <c r="CZ61" s="56">
        <f t="shared" si="179"/>
        <v>110</v>
      </c>
      <c r="DA61" s="56">
        <f t="shared" si="179"/>
        <v>-1</v>
      </c>
      <c r="DB61" s="56">
        <f t="shared" si="179"/>
        <v>-29</v>
      </c>
      <c r="DC61" s="56">
        <f t="shared" si="179"/>
        <v>-127</v>
      </c>
      <c r="DD61" s="56">
        <f t="shared" si="179"/>
        <v>-84</v>
      </c>
      <c r="DE61" s="56">
        <f t="shared" si="179"/>
        <v>-127</v>
      </c>
      <c r="DF61" s="56">
        <f t="shared" si="179"/>
        <v>-38</v>
      </c>
      <c r="DG61" s="56">
        <f t="shared" si="179"/>
        <v>0</v>
      </c>
      <c r="DH61" s="56">
        <f t="shared" si="179"/>
        <v>-16</v>
      </c>
      <c r="DI61" s="56">
        <f t="shared" si="180"/>
        <v>-103</v>
      </c>
      <c r="DJ61" s="56">
        <f t="shared" si="180"/>
        <v>-148</v>
      </c>
      <c r="DK61" s="56">
        <f t="shared" si="180"/>
        <v>-200</v>
      </c>
      <c r="DL61" s="56">
        <f t="shared" si="180"/>
        <v>-115</v>
      </c>
      <c r="DM61" s="56">
        <f t="shared" si="180"/>
        <v>-65</v>
      </c>
      <c r="DN61" s="56">
        <f t="shared" si="180"/>
        <v>-70</v>
      </c>
      <c r="DO61" s="56">
        <f t="shared" si="180"/>
        <v>-12</v>
      </c>
      <c r="DP61" s="56">
        <f t="shared" si="180"/>
        <v>12</v>
      </c>
      <c r="DQ61" s="56">
        <f t="shared" si="180"/>
        <v>59</v>
      </c>
      <c r="DR61" s="56">
        <f t="shared" si="180"/>
        <v>74</v>
      </c>
      <c r="DS61" s="56">
        <f t="shared" si="180"/>
        <v>32</v>
      </c>
      <c r="DT61" s="56">
        <f t="shared" si="180"/>
        <v>-150</v>
      </c>
      <c r="DU61" s="56">
        <f t="shared" si="180"/>
        <v>-98</v>
      </c>
      <c r="DV61" s="56">
        <f t="shared" si="180"/>
        <v>-110</v>
      </c>
      <c r="DW61" s="56">
        <f t="shared" si="180"/>
        <v>-84</v>
      </c>
      <c r="DX61" s="56">
        <f t="shared" si="180"/>
        <v>-94</v>
      </c>
      <c r="DY61" s="56">
        <f t="shared" si="180"/>
        <v>-127</v>
      </c>
      <c r="DZ61" s="325"/>
      <c r="EA61" s="61">
        <f>'MONTHLY SUMMARIES'!H41</f>
        <v>479</v>
      </c>
    </row>
    <row r="62" spans="1:131" s="56" customFormat="1" x14ac:dyDescent="0.25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49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400">
        <v>405</v>
      </c>
      <c r="BI62" s="428">
        <v>353</v>
      </c>
      <c r="BJ62" s="428">
        <v>298</v>
      </c>
      <c r="BK62" s="428">
        <v>320</v>
      </c>
      <c r="BL62" s="277">
        <v>346</v>
      </c>
      <c r="BM62" s="277">
        <v>373</v>
      </c>
      <c r="BN62" s="277">
        <v>355</v>
      </c>
      <c r="BO62" s="277">
        <v>457</v>
      </c>
      <c r="BP62" s="277">
        <v>515</v>
      </c>
      <c r="BQ62" s="277">
        <v>457</v>
      </c>
      <c r="BR62" s="277">
        <v>417</v>
      </c>
      <c r="BS62" s="277">
        <v>402</v>
      </c>
      <c r="BT62" s="277"/>
      <c r="BU62" s="80">
        <f t="shared" si="176"/>
        <v>50</v>
      </c>
      <c r="BV62" s="81">
        <f t="shared" si="176"/>
        <v>145</v>
      </c>
      <c r="BW62" s="81">
        <f t="shared" si="176"/>
        <v>342</v>
      </c>
      <c r="BX62" s="81">
        <f t="shared" si="176"/>
        <v>388</v>
      </c>
      <c r="BY62" s="81">
        <f t="shared" si="176"/>
        <v>360</v>
      </c>
      <c r="BZ62" s="81">
        <f t="shared" si="176"/>
        <v>360</v>
      </c>
      <c r="CA62" s="81">
        <f t="shared" si="176"/>
        <v>300</v>
      </c>
      <c r="CB62" s="81">
        <f t="shared" si="176"/>
        <v>290</v>
      </c>
      <c r="CC62" s="81">
        <f t="shared" si="176"/>
        <v>246</v>
      </c>
      <c r="CD62" s="81">
        <f t="shared" si="176"/>
        <v>205</v>
      </c>
      <c r="CE62" s="81">
        <f t="shared" si="177"/>
        <v>189</v>
      </c>
      <c r="CF62" s="81">
        <f t="shared" si="177"/>
        <v>154</v>
      </c>
      <c r="CG62" s="81">
        <f t="shared" si="177"/>
        <v>40</v>
      </c>
      <c r="CH62" s="81">
        <f t="shared" si="177"/>
        <v>-83</v>
      </c>
      <c r="CI62" s="81">
        <f t="shared" si="177"/>
        <v>-219</v>
      </c>
      <c r="CJ62" s="81">
        <f t="shared" si="177"/>
        <v>-238</v>
      </c>
      <c r="CK62" s="81">
        <f t="shared" si="177"/>
        <v>-322</v>
      </c>
      <c r="CL62" s="81">
        <f t="shared" si="177"/>
        <v>-214</v>
      </c>
      <c r="CM62" s="254">
        <f t="shared" si="177"/>
        <v>-170</v>
      </c>
      <c r="CN62" s="254">
        <f t="shared" si="177"/>
        <v>-198</v>
      </c>
      <c r="CO62" s="254">
        <f t="shared" si="178"/>
        <v>-169</v>
      </c>
      <c r="CP62" s="311">
        <f t="shared" si="178"/>
        <v>-27</v>
      </c>
      <c r="CQ62" s="56">
        <f t="shared" si="178"/>
        <v>41</v>
      </c>
      <c r="CR62" s="56">
        <f t="shared" si="178"/>
        <v>-34</v>
      </c>
      <c r="CS62" s="56">
        <f t="shared" si="178"/>
        <v>78</v>
      </c>
      <c r="CT62" s="56">
        <f t="shared" si="178"/>
        <v>-15</v>
      </c>
      <c r="CU62" s="56">
        <f t="shared" si="178"/>
        <v>-2</v>
      </c>
      <c r="CV62" s="56">
        <f t="shared" si="178"/>
        <v>-8</v>
      </c>
      <c r="CW62" s="56">
        <f t="shared" si="178"/>
        <v>133</v>
      </c>
      <c r="CX62" s="56">
        <f t="shared" si="178"/>
        <v>131</v>
      </c>
      <c r="CY62" s="56">
        <f t="shared" si="179"/>
        <v>177</v>
      </c>
      <c r="CZ62" s="56">
        <f t="shared" si="179"/>
        <v>74</v>
      </c>
      <c r="DA62" s="56">
        <f t="shared" si="179"/>
        <v>-13</v>
      </c>
      <c r="DB62" s="56">
        <f t="shared" si="179"/>
        <v>-110</v>
      </c>
      <c r="DC62" s="56">
        <f t="shared" si="179"/>
        <v>-169</v>
      </c>
      <c r="DD62" s="56">
        <f t="shared" si="179"/>
        <v>-130</v>
      </c>
      <c r="DE62" s="56">
        <f t="shared" si="179"/>
        <v>-180</v>
      </c>
      <c r="DF62" s="56">
        <f t="shared" si="179"/>
        <v>-83</v>
      </c>
      <c r="DG62" s="56">
        <f t="shared" si="179"/>
        <v>8</v>
      </c>
      <c r="DH62" s="56">
        <f t="shared" si="179"/>
        <v>-149</v>
      </c>
      <c r="DI62" s="56">
        <f t="shared" si="180"/>
        <v>-164</v>
      </c>
      <c r="DJ62" s="56">
        <f t="shared" si="180"/>
        <v>-251</v>
      </c>
      <c r="DK62" s="56">
        <f t="shared" si="180"/>
        <v>-330</v>
      </c>
      <c r="DL62" s="56">
        <f t="shared" si="180"/>
        <v>-123</v>
      </c>
      <c r="DM62" s="56">
        <f t="shared" si="180"/>
        <v>-40</v>
      </c>
      <c r="DN62" s="56">
        <f t="shared" si="180"/>
        <v>-82</v>
      </c>
      <c r="DO62" s="56">
        <f t="shared" si="180"/>
        <v>-63</v>
      </c>
      <c r="DP62" s="56">
        <f t="shared" si="180"/>
        <v>-24</v>
      </c>
      <c r="DQ62" s="56">
        <f t="shared" si="180"/>
        <v>12</v>
      </c>
      <c r="DR62" s="56">
        <f t="shared" si="180"/>
        <v>40</v>
      </c>
      <c r="DS62" s="56">
        <f t="shared" si="180"/>
        <v>-103</v>
      </c>
      <c r="DT62" s="56">
        <f t="shared" si="180"/>
        <v>-39</v>
      </c>
      <c r="DU62" s="56">
        <f t="shared" si="180"/>
        <v>1</v>
      </c>
      <c r="DV62" s="56">
        <f t="shared" si="180"/>
        <v>12</v>
      </c>
      <c r="DW62" s="56">
        <f t="shared" si="180"/>
        <v>-15</v>
      </c>
      <c r="DX62" s="56">
        <f t="shared" si="180"/>
        <v>-55</v>
      </c>
      <c r="DY62" s="56">
        <f t="shared" si="180"/>
        <v>-63</v>
      </c>
      <c r="DZ62" s="325"/>
      <c r="EA62" s="61">
        <f>'MONTHLY SUMMARIES'!H42</f>
        <v>402</v>
      </c>
    </row>
    <row r="63" spans="1:131" s="70" customFormat="1" ht="15.75" thickBot="1" x14ac:dyDescent="0.3">
      <c r="A63" s="144"/>
      <c r="B63" s="64" t="s">
        <v>148</v>
      </c>
      <c r="C63" s="65">
        <f t="shared" ref="C63:V63" si="181">SUM(C54:C62)</f>
        <v>60923</v>
      </c>
      <c r="D63" s="66">
        <f t="shared" si="181"/>
        <v>61443</v>
      </c>
      <c r="E63" s="66">
        <f t="shared" si="181"/>
        <v>64991</v>
      </c>
      <c r="F63" s="66">
        <f t="shared" si="181"/>
        <v>68661</v>
      </c>
      <c r="G63" s="66">
        <f t="shared" si="181"/>
        <v>71069</v>
      </c>
      <c r="H63" s="66">
        <f t="shared" si="181"/>
        <v>72253</v>
      </c>
      <c r="I63" s="66">
        <f t="shared" si="181"/>
        <v>70932</v>
      </c>
      <c r="J63" s="66">
        <f t="shared" si="181"/>
        <v>67087</v>
      </c>
      <c r="K63" s="66">
        <f t="shared" si="181"/>
        <v>66232</v>
      </c>
      <c r="L63" s="67">
        <f t="shared" si="181"/>
        <v>65046</v>
      </c>
      <c r="M63" s="66">
        <f t="shared" si="181"/>
        <v>62268</v>
      </c>
      <c r="N63" s="66">
        <f t="shared" si="181"/>
        <v>58216</v>
      </c>
      <c r="O63" s="66">
        <f t="shared" si="181"/>
        <v>62323</v>
      </c>
      <c r="P63" s="66">
        <f t="shared" si="181"/>
        <v>69400</v>
      </c>
      <c r="Q63" s="66">
        <f t="shared" si="181"/>
        <v>78372</v>
      </c>
      <c r="R63" s="66">
        <f t="shared" si="181"/>
        <v>81811</v>
      </c>
      <c r="S63" s="66">
        <f t="shared" si="181"/>
        <v>84474</v>
      </c>
      <c r="T63" s="66">
        <f t="shared" si="181"/>
        <v>85210</v>
      </c>
      <c r="U63" s="66">
        <f t="shared" si="181"/>
        <v>82568</v>
      </c>
      <c r="V63" s="66">
        <f t="shared" si="181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7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399">
        <v>70983</v>
      </c>
      <c r="BI63" s="426">
        <v>68027</v>
      </c>
      <c r="BJ63" s="426">
        <v>65868</v>
      </c>
      <c r="BK63" s="426">
        <v>70211</v>
      </c>
      <c r="BL63" s="275">
        <v>72143</v>
      </c>
      <c r="BM63" s="275">
        <v>76538</v>
      </c>
      <c r="BN63" s="275">
        <v>82002</v>
      </c>
      <c r="BO63" s="275">
        <v>74514</v>
      </c>
      <c r="BP63" s="275">
        <v>78922</v>
      </c>
      <c r="BQ63" s="275">
        <v>74514</v>
      </c>
      <c r="BR63" s="275">
        <v>72416</v>
      </c>
      <c r="BS63" s="275">
        <v>70303</v>
      </c>
      <c r="BT63" s="275"/>
      <c r="BU63" s="68">
        <f t="shared" ref="BU63" si="182">SUM(BU54:BU62)</f>
        <v>1400</v>
      </c>
      <c r="BV63" s="69">
        <f t="shared" ref="BV63" si="183">SUM(BV54:BV62)</f>
        <v>7957</v>
      </c>
      <c r="BW63" s="69">
        <f t="shared" ref="BW63:CB63" si="184">SUM(BW54:BW62)</f>
        <v>13381</v>
      </c>
      <c r="BX63" s="69">
        <f t="shared" si="184"/>
        <v>13150</v>
      </c>
      <c r="BY63" s="69">
        <f t="shared" si="184"/>
        <v>13405</v>
      </c>
      <c r="BZ63" s="69">
        <f t="shared" si="184"/>
        <v>12957</v>
      </c>
      <c r="CA63" s="69">
        <f t="shared" si="184"/>
        <v>11636</v>
      </c>
      <c r="CB63" s="69">
        <f t="shared" si="184"/>
        <v>14153</v>
      </c>
      <c r="CC63" s="69">
        <f t="shared" ref="CC63:CD63" si="185">SUM(CC54:CC62)</f>
        <v>14219</v>
      </c>
      <c r="CD63" s="69">
        <f t="shared" si="185"/>
        <v>14343</v>
      </c>
      <c r="CE63" s="69">
        <f t="shared" ref="CE63:CF63" si="186">SUM(CE54:CE62)</f>
        <v>12529</v>
      </c>
      <c r="CF63" s="69">
        <f t="shared" si="186"/>
        <v>12052</v>
      </c>
      <c r="CG63" s="69">
        <f t="shared" ref="CG63:CH63" si="187">SUM(CG54:CG62)</f>
        <v>5270</v>
      </c>
      <c r="CH63" s="69">
        <f t="shared" si="187"/>
        <v>582</v>
      </c>
      <c r="CI63" s="69">
        <f t="shared" ref="CI63:CJ63" si="188">SUM(CI54:CI62)</f>
        <v>-5830</v>
      </c>
      <c r="CJ63" s="69">
        <f t="shared" si="188"/>
        <v>-8720</v>
      </c>
      <c r="CK63" s="69">
        <f t="shared" ref="CK63:CL63" si="189">SUM(CK54:CK62)</f>
        <v>-12988</v>
      </c>
      <c r="CL63" s="69">
        <f t="shared" si="189"/>
        <v>-14444</v>
      </c>
      <c r="CM63" s="252">
        <f t="shared" ref="CM63:CN63" si="190">SUM(CM54:CM62)</f>
        <v>-13913</v>
      </c>
      <c r="CN63" s="252">
        <f t="shared" si="190"/>
        <v>-12464</v>
      </c>
      <c r="CO63" s="252">
        <f t="shared" ref="CO63:CQ63" si="191">SUM(CO54:CO62)</f>
        <v>-13035</v>
      </c>
      <c r="CP63" s="309">
        <f t="shared" si="191"/>
        <v>-14082</v>
      </c>
      <c r="CQ63" s="303">
        <f t="shared" si="191"/>
        <v>-11339</v>
      </c>
      <c r="CR63" s="303">
        <f t="shared" ref="CR63:CS63" si="192">SUM(CR54:CR62)</f>
        <v>-8917</v>
      </c>
      <c r="CS63" s="303">
        <f t="shared" si="192"/>
        <v>-4382</v>
      </c>
      <c r="CT63" s="303">
        <f t="shared" ref="CT63:CU63" si="193">SUM(CT54:CT62)</f>
        <v>-2569</v>
      </c>
      <c r="CU63" s="303">
        <f t="shared" si="193"/>
        <v>-4087</v>
      </c>
      <c r="CV63" s="303">
        <f t="shared" ref="CV63" si="194">SUM(CV54:CV62)</f>
        <v>-2666</v>
      </c>
      <c r="CW63" s="303">
        <f t="shared" ref="CW63" si="195">SUM(CW54:CW62)</f>
        <v>412</v>
      </c>
      <c r="CX63" s="303">
        <f t="shared" ref="CX63" si="196">SUM(CX54:CX62)</f>
        <v>981</v>
      </c>
      <c r="CY63" s="303">
        <f t="shared" ref="CY63" si="197">SUM(CY54:CY62)</f>
        <v>3118</v>
      </c>
      <c r="CZ63" s="303">
        <f t="shared" ref="CZ63" si="198">SUM(CZ54:CZ62)</f>
        <v>9</v>
      </c>
      <c r="DA63" s="303">
        <f t="shared" ref="DA63" si="199">SUM(DA54:DA62)</f>
        <v>1089</v>
      </c>
      <c r="DB63" s="341">
        <f t="shared" ref="DB63" si="200">SUM(DB54:DB62)</f>
        <v>3161</v>
      </c>
      <c r="DC63" s="341">
        <f t="shared" ref="DC63" si="201">SUM(DC54:DC62)</f>
        <v>2754</v>
      </c>
      <c r="DD63" s="341">
        <f t="shared" ref="DD63:DE63" si="202">SUM(DD54:DD62)</f>
        <v>3749</v>
      </c>
      <c r="DE63" s="341">
        <f t="shared" si="202"/>
        <v>3979</v>
      </c>
      <c r="DF63" s="341">
        <f t="shared" ref="DF63" si="203">SUM(DF54:DF62)</f>
        <v>3618</v>
      </c>
      <c r="DG63" s="341">
        <f t="shared" ref="DG63" si="204">SUM(DG54:DG62)</f>
        <v>4493</v>
      </c>
      <c r="DH63" s="341">
        <f t="shared" ref="DH63" si="205">SUM(DH54:DH62)</f>
        <v>4290</v>
      </c>
      <c r="DI63" s="341">
        <f t="shared" ref="DI63" si="206">SUM(DI54:DI62)</f>
        <v>4826</v>
      </c>
      <c r="DJ63" s="341">
        <f t="shared" ref="DJ63" si="207">SUM(DJ54:DJ62)</f>
        <v>4218</v>
      </c>
      <c r="DK63" s="341">
        <f t="shared" ref="DK63:DL63" si="208">SUM(DK54:DK62)</f>
        <v>-143</v>
      </c>
      <c r="DL63" s="341">
        <f t="shared" si="208"/>
        <v>2845</v>
      </c>
      <c r="DM63" s="341">
        <f t="shared" ref="DM63:DN63" si="209">SUM(DM54:DM62)</f>
        <v>2294</v>
      </c>
      <c r="DN63" s="341">
        <f t="shared" si="209"/>
        <v>2515</v>
      </c>
      <c r="DO63" s="341">
        <f t="shared" ref="DO63:DP63" si="210">SUM(DO54:DO62)</f>
        <v>1815</v>
      </c>
      <c r="DP63" s="341">
        <f t="shared" si="210"/>
        <v>768</v>
      </c>
      <c r="DQ63" s="341">
        <f t="shared" ref="DQ63" si="211">SUM(DQ54:DQ62)</f>
        <v>3021</v>
      </c>
      <c r="DR63" s="341">
        <f t="shared" ref="DR63:DS63" si="212">SUM(DR54:DR62)</f>
        <v>1112</v>
      </c>
      <c r="DS63" s="341">
        <f t="shared" si="212"/>
        <v>3590</v>
      </c>
      <c r="DT63" s="341">
        <f t="shared" ref="DT63" si="213">SUM(DT54:DT62)</f>
        <v>7287</v>
      </c>
      <c r="DU63" s="341">
        <f t="shared" ref="DU63:DV63" si="214">SUM(DU54:DU62)</f>
        <v>-2210</v>
      </c>
      <c r="DV63" s="341">
        <f t="shared" si="214"/>
        <v>2957</v>
      </c>
      <c r="DW63" s="341">
        <f t="shared" ref="DW63" si="215">SUM(DW54:DW62)</f>
        <v>2884</v>
      </c>
      <c r="DX63" s="341">
        <f t="shared" ref="DX63:DY63" si="216">SUM(DX54:DX62)</f>
        <v>786</v>
      </c>
      <c r="DY63" s="341">
        <f t="shared" si="216"/>
        <v>-496</v>
      </c>
      <c r="DZ63" s="326"/>
      <c r="EA63" s="68">
        <f>EA54+EA57+EA60+EA61+EA62</f>
        <v>70303</v>
      </c>
    </row>
    <row r="64" spans="1:131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4"/>
      <c r="CQ64" s="300"/>
      <c r="CR64" s="300"/>
      <c r="CS64" s="300"/>
      <c r="CT64" s="300"/>
      <c r="CU64" s="300"/>
      <c r="CV64" s="300"/>
      <c r="CW64" s="300"/>
      <c r="CX64" s="300"/>
      <c r="CY64" s="300"/>
      <c r="CZ64" s="300"/>
      <c r="DA64" s="300"/>
      <c r="DB64" s="300"/>
      <c r="DC64" s="300"/>
      <c r="DD64" s="300"/>
      <c r="DE64" s="300"/>
      <c r="DF64" s="300"/>
      <c r="DG64" s="300"/>
      <c r="DH64" s="300"/>
      <c r="DI64" s="300"/>
      <c r="DJ64" s="300"/>
      <c r="DK64" s="300"/>
      <c r="DL64" s="300"/>
      <c r="DM64" s="300"/>
      <c r="DN64" s="300"/>
      <c r="DO64" s="300"/>
      <c r="DP64" s="300"/>
      <c r="DQ64" s="300"/>
      <c r="DR64" s="300"/>
      <c r="DS64" s="300"/>
      <c r="DT64" s="300"/>
      <c r="DU64" s="300"/>
      <c r="DV64" s="300"/>
      <c r="DW64" s="300"/>
      <c r="DX64" s="300"/>
      <c r="DY64" s="300"/>
      <c r="DZ64" s="327"/>
      <c r="EA64" s="92"/>
    </row>
    <row r="65" spans="1:131" s="34" customFormat="1" x14ac:dyDescent="0.25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3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4">
        <v>9303917</v>
      </c>
      <c r="BI65" s="432">
        <v>17957996</v>
      </c>
      <c r="BJ65" s="432">
        <v>21581220</v>
      </c>
      <c r="BK65" s="432">
        <v>24961280</v>
      </c>
      <c r="BL65" s="281">
        <v>22953355</v>
      </c>
      <c r="BM65" s="281">
        <v>17019021</v>
      </c>
      <c r="BN65" s="281">
        <v>9324408</v>
      </c>
      <c r="BO65" s="281">
        <v>3941910</v>
      </c>
      <c r="BP65" s="281">
        <v>4557299</v>
      </c>
      <c r="BQ65" s="281">
        <v>3941910</v>
      </c>
      <c r="BR65" s="281">
        <v>3577296</v>
      </c>
      <c r="BS65" s="281">
        <v>4530380</v>
      </c>
      <c r="BT65" s="281"/>
      <c r="BU65" s="39">
        <f t="shared" ref="BU65:DY65" si="217">O65-C65</f>
        <v>-2747891.91</v>
      </c>
      <c r="BV65" s="40">
        <f t="shared" si="217"/>
        <v>-5383781.9200000018</v>
      </c>
      <c r="BW65" s="40">
        <f t="shared" si="217"/>
        <v>-425788.55000000075</v>
      </c>
      <c r="BX65" s="40">
        <f t="shared" si="217"/>
        <v>2005408.25</v>
      </c>
      <c r="BY65" s="40">
        <f t="shared" si="217"/>
        <v>-1598731.6600000001</v>
      </c>
      <c r="BZ65" s="40">
        <f t="shared" si="217"/>
        <v>-2596.5200000000186</v>
      </c>
      <c r="CA65" s="40">
        <f t="shared" si="217"/>
        <v>-368169.20999999996</v>
      </c>
      <c r="CB65" s="40">
        <f t="shared" si="217"/>
        <v>344111.99000000022</v>
      </c>
      <c r="CC65" s="40">
        <f t="shared" si="217"/>
        <v>-39121.240000000224</v>
      </c>
      <c r="CD65" s="40">
        <f t="shared" si="217"/>
        <v>-648292.20000000019</v>
      </c>
      <c r="CE65" s="40">
        <f t="shared" si="217"/>
        <v>-929671.61999999918</v>
      </c>
      <c r="CF65" s="40">
        <f t="shared" si="217"/>
        <v>1277415.1899999995</v>
      </c>
      <c r="CG65" s="40">
        <f t="shared" si="217"/>
        <v>604824.35000000149</v>
      </c>
      <c r="CH65" s="40">
        <f t="shared" si="217"/>
        <v>614770</v>
      </c>
      <c r="CI65" s="40">
        <f t="shared" si="217"/>
        <v>-1142065</v>
      </c>
      <c r="CJ65" s="40">
        <f t="shared" si="217"/>
        <v>-1932431</v>
      </c>
      <c r="CK65" s="40">
        <f t="shared" si="217"/>
        <v>-1394</v>
      </c>
      <c r="CL65" s="40">
        <f t="shared" si="217"/>
        <v>-378769</v>
      </c>
      <c r="CM65" s="258">
        <f t="shared" si="217"/>
        <v>-232648</v>
      </c>
      <c r="CN65" s="258">
        <f t="shared" si="217"/>
        <v>-257978</v>
      </c>
      <c r="CO65" s="258">
        <f t="shared" si="217"/>
        <v>-382883</v>
      </c>
      <c r="CP65" s="315">
        <f t="shared" si="217"/>
        <v>-663579</v>
      </c>
      <c r="CQ65" s="34">
        <f t="shared" si="217"/>
        <v>2697129</v>
      </c>
      <c r="CR65" s="34">
        <f t="shared" si="217"/>
        <v>1512834</v>
      </c>
      <c r="CS65" s="34">
        <f t="shared" si="217"/>
        <v>3482227</v>
      </c>
      <c r="CT65" s="34">
        <f t="shared" si="217"/>
        <v>3770147</v>
      </c>
      <c r="CU65" s="34">
        <f t="shared" si="217"/>
        <v>3279535</v>
      </c>
      <c r="CV65" s="34">
        <f t="shared" si="217"/>
        <v>2073125</v>
      </c>
      <c r="CW65" s="34">
        <f t="shared" si="217"/>
        <v>1386922</v>
      </c>
      <c r="CX65" s="34">
        <f t="shared" si="217"/>
        <v>1269730</v>
      </c>
      <c r="CY65" s="34">
        <f t="shared" si="217"/>
        <v>1307294</v>
      </c>
      <c r="CZ65" s="34">
        <f t="shared" si="217"/>
        <v>756221</v>
      </c>
      <c r="DA65" s="34">
        <f t="shared" si="217"/>
        <v>2070544</v>
      </c>
      <c r="DB65" s="34">
        <f t="shared" si="217"/>
        <v>4773253</v>
      </c>
      <c r="DC65" s="34">
        <f t="shared" si="217"/>
        <v>3012061</v>
      </c>
      <c r="DD65" s="34">
        <f t="shared" si="217"/>
        <v>2884291</v>
      </c>
      <c r="DE65" s="34">
        <f t="shared" si="217"/>
        <v>986575</v>
      </c>
      <c r="DF65" s="34">
        <f t="shared" si="217"/>
        <v>1237621</v>
      </c>
      <c r="DG65" s="34">
        <f t="shared" si="217"/>
        <v>-310263</v>
      </c>
      <c r="DH65" s="34">
        <f t="shared" si="217"/>
        <v>-701717</v>
      </c>
      <c r="DI65" s="34">
        <f t="shared" si="217"/>
        <v>-304021</v>
      </c>
      <c r="DJ65" s="34">
        <f t="shared" si="217"/>
        <v>-950256</v>
      </c>
      <c r="DK65" s="34">
        <f t="shared" si="217"/>
        <v>-986994</v>
      </c>
      <c r="DL65" s="34">
        <f t="shared" si="217"/>
        <v>-578994</v>
      </c>
      <c r="DM65" s="34">
        <f t="shared" si="217"/>
        <v>-1827957</v>
      </c>
      <c r="DN65" s="34">
        <f t="shared" si="217"/>
        <v>-1858158</v>
      </c>
      <c r="DO65" s="34">
        <f t="shared" si="217"/>
        <v>-1379704</v>
      </c>
      <c r="DP65" s="34">
        <f t="shared" si="217"/>
        <v>-697622</v>
      </c>
      <c r="DQ65" s="34">
        <f t="shared" si="217"/>
        <v>754760</v>
      </c>
      <c r="DR65" s="34">
        <f t="shared" si="217"/>
        <v>1149960</v>
      </c>
      <c r="DS65" s="34">
        <f t="shared" si="217"/>
        <v>2292177</v>
      </c>
      <c r="DT65" s="34">
        <f t="shared" si="217"/>
        <v>61465</v>
      </c>
      <c r="DU65" s="34">
        <f t="shared" si="217"/>
        <v>-1509542</v>
      </c>
      <c r="DV65" s="34">
        <f t="shared" si="217"/>
        <v>806197</v>
      </c>
      <c r="DW65" s="34">
        <f t="shared" si="217"/>
        <v>417409</v>
      </c>
      <c r="DX65" s="34">
        <f t="shared" si="217"/>
        <v>52795</v>
      </c>
      <c r="DY65" s="34">
        <f t="shared" si="217"/>
        <v>392990</v>
      </c>
      <c r="DZ65" s="327"/>
      <c r="EA65" s="61">
        <f>'MONTHLY SUMMARIES'!H45</f>
        <v>4530380</v>
      </c>
    </row>
    <row r="66" spans="1:131" s="34" customFormat="1" x14ac:dyDescent="0.2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4167669.83</v>
      </c>
      <c r="X66" s="38">
        <f>X65-X67</f>
        <v>6862433.7699999996</v>
      </c>
      <c r="Y66" s="208">
        <f>Y65-Y67</f>
        <v>13295443.279999999</v>
      </c>
      <c r="Z66" s="208">
        <f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</v>
      </c>
      <c r="AF66" s="208">
        <v>3357476.11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3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4">
        <v>9199807</v>
      </c>
      <c r="BI66" s="432">
        <v>17764990</v>
      </c>
      <c r="BJ66" s="432">
        <v>21301658</v>
      </c>
      <c r="BK66" s="432">
        <v>24742393</v>
      </c>
      <c r="BL66" s="281">
        <v>22757438</v>
      </c>
      <c r="BM66" s="281">
        <v>16905411</v>
      </c>
      <c r="BN66" s="281">
        <v>9261835</v>
      </c>
      <c r="BO66" s="281">
        <v>3908347</v>
      </c>
      <c r="BP66" s="281">
        <v>4517234</v>
      </c>
      <c r="BQ66" s="281">
        <v>3916108</v>
      </c>
      <c r="BR66" s="281">
        <v>3555910</v>
      </c>
      <c r="BS66" s="281">
        <v>4490673</v>
      </c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5"/>
      <c r="DZ66" s="327"/>
      <c r="EA66" s="75">
        <f>EA65-EA67</f>
        <v>4490673</v>
      </c>
    </row>
    <row r="67" spans="1:131" s="34" customFormat="1" x14ac:dyDescent="0.2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</v>
      </c>
      <c r="Y67" s="208">
        <v>333066.71999999997</v>
      </c>
      <c r="Z67" s="208">
        <v>419285.43</v>
      </c>
      <c r="AA67" s="208">
        <v>449460.88</v>
      </c>
      <c r="AB67" s="208">
        <v>357192.86</v>
      </c>
      <c r="AC67" s="208">
        <v>249429.38</v>
      </c>
      <c r="AD67" s="208">
        <v>159806.09</v>
      </c>
      <c r="AE67" s="208">
        <v>95648.42</v>
      </c>
      <c r="AF67" s="208">
        <v>74151.89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3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4">
        <v>104110</v>
      </c>
      <c r="BI67" s="432">
        <v>193006</v>
      </c>
      <c r="BJ67" s="432">
        <v>279562</v>
      </c>
      <c r="BK67" s="432">
        <v>218887</v>
      </c>
      <c r="BL67" s="281">
        <v>195917</v>
      </c>
      <c r="BM67" s="281">
        <v>113610</v>
      </c>
      <c r="BN67" s="281">
        <v>62573</v>
      </c>
      <c r="BO67" s="281">
        <v>33563</v>
      </c>
      <c r="BP67" s="281">
        <v>40065</v>
      </c>
      <c r="BQ67" s="281">
        <v>25802</v>
      </c>
      <c r="BR67" s="281">
        <v>21386</v>
      </c>
      <c r="BS67" s="281">
        <v>39707</v>
      </c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5"/>
      <c r="DZ67" s="327"/>
      <c r="EA67" s="61">
        <f>GETPIVOTDATA("VALUE",'CRS ESCO pvt'!$I$2,"DATE_FILE",$EA$8,"COMPANY",$EA$6,"TRIM_CAT","Residential-ESCO","TRIM_LINE",A64)</f>
        <v>39707</v>
      </c>
    </row>
    <row r="68" spans="1:131" s="34" customFormat="1" x14ac:dyDescent="0.25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3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4">
        <v>2819397</v>
      </c>
      <c r="BI68" s="432">
        <v>6079482</v>
      </c>
      <c r="BJ68" s="432">
        <v>7062052</v>
      </c>
      <c r="BK68" s="432">
        <v>8105910</v>
      </c>
      <c r="BL68" s="281">
        <v>7626946</v>
      </c>
      <c r="BM68" s="281">
        <v>5815941</v>
      </c>
      <c r="BN68" s="281">
        <v>6207585</v>
      </c>
      <c r="BO68" s="281">
        <v>1236829</v>
      </c>
      <c r="BP68" s="281">
        <v>1427876</v>
      </c>
      <c r="BQ68" s="281">
        <v>1236829</v>
      </c>
      <c r="BR68" s="281">
        <v>1093155</v>
      </c>
      <c r="BS68" s="281">
        <v>1348346</v>
      </c>
      <c r="BT68" s="281"/>
      <c r="BU68" s="39">
        <f t="shared" ref="BU68:DY68" si="218">O68-C68</f>
        <v>-897667.91000000015</v>
      </c>
      <c r="BV68" s="40">
        <f t="shared" si="218"/>
        <v>-1151281.7999999998</v>
      </c>
      <c r="BW68" s="40">
        <f t="shared" si="218"/>
        <v>-612822.23</v>
      </c>
      <c r="BX68" s="40">
        <f t="shared" si="218"/>
        <v>-42672.280000000028</v>
      </c>
      <c r="BY68" s="40">
        <f t="shared" si="218"/>
        <v>-458966.68999999994</v>
      </c>
      <c r="BZ68" s="40">
        <f t="shared" si="218"/>
        <v>-49942.079999999958</v>
      </c>
      <c r="CA68" s="40">
        <f t="shared" si="218"/>
        <v>-150713.71999999997</v>
      </c>
      <c r="CB68" s="40">
        <f t="shared" si="218"/>
        <v>-45741.75</v>
      </c>
      <c r="CC68" s="40">
        <f t="shared" si="218"/>
        <v>1964.1300000000047</v>
      </c>
      <c r="CD68" s="40">
        <f t="shared" si="218"/>
        <v>-51947.949999999953</v>
      </c>
      <c r="CE68" s="40">
        <f t="shared" si="218"/>
        <v>-322846.33000000007</v>
      </c>
      <c r="CF68" s="40">
        <f t="shared" si="218"/>
        <v>878522.16000000015</v>
      </c>
      <c r="CG68" s="40">
        <f t="shared" si="218"/>
        <v>1100354.92</v>
      </c>
      <c r="CH68" s="40">
        <f t="shared" si="218"/>
        <v>827537</v>
      </c>
      <c r="CI68" s="40">
        <f t="shared" si="218"/>
        <v>523888</v>
      </c>
      <c r="CJ68" s="40">
        <f t="shared" si="218"/>
        <v>428661</v>
      </c>
      <c r="CK68" s="40">
        <f t="shared" si="218"/>
        <v>384128</v>
      </c>
      <c r="CL68" s="40">
        <f t="shared" si="218"/>
        <v>367026</v>
      </c>
      <c r="CM68" s="258">
        <f t="shared" si="218"/>
        <v>163271</v>
      </c>
      <c r="CN68" s="258">
        <f t="shared" si="218"/>
        <v>122382</v>
      </c>
      <c r="CO68" s="258">
        <f t="shared" si="218"/>
        <v>104303</v>
      </c>
      <c r="CP68" s="315">
        <f t="shared" si="218"/>
        <v>225163</v>
      </c>
      <c r="CQ68" s="34">
        <f t="shared" si="218"/>
        <v>1022557</v>
      </c>
      <c r="CR68" s="34">
        <f t="shared" si="218"/>
        <v>543924</v>
      </c>
      <c r="CS68" s="34">
        <f t="shared" si="218"/>
        <v>1279778</v>
      </c>
      <c r="CT68" s="34">
        <f t="shared" si="218"/>
        <v>1279093</v>
      </c>
      <c r="CU68" s="34">
        <f t="shared" si="218"/>
        <v>1012765</v>
      </c>
      <c r="CV68" s="34">
        <f t="shared" si="218"/>
        <v>729944</v>
      </c>
      <c r="CW68" s="34">
        <f t="shared" si="218"/>
        <v>442248</v>
      </c>
      <c r="CX68" s="34">
        <f t="shared" si="218"/>
        <v>471124</v>
      </c>
      <c r="CY68" s="34">
        <f t="shared" si="218"/>
        <v>631328</v>
      </c>
      <c r="CZ68" s="34">
        <f t="shared" si="218"/>
        <v>269294</v>
      </c>
      <c r="DA68" s="34">
        <f t="shared" si="218"/>
        <v>729060</v>
      </c>
      <c r="DB68" s="34">
        <f t="shared" si="218"/>
        <v>1393732</v>
      </c>
      <c r="DC68" s="34">
        <f t="shared" si="218"/>
        <v>1733651</v>
      </c>
      <c r="DD68" s="34">
        <f t="shared" si="218"/>
        <v>1992717</v>
      </c>
      <c r="DE68" s="34">
        <f t="shared" si="218"/>
        <v>1269975</v>
      </c>
      <c r="DF68" s="34">
        <f t="shared" si="218"/>
        <v>1100033</v>
      </c>
      <c r="DG68" s="34">
        <f t="shared" si="218"/>
        <v>684424</v>
      </c>
      <c r="DH68" s="34">
        <f t="shared" si="218"/>
        <v>382425</v>
      </c>
      <c r="DI68" s="34">
        <f t="shared" si="218"/>
        <v>371572</v>
      </c>
      <c r="DJ68" s="34">
        <f t="shared" si="218"/>
        <v>-168225</v>
      </c>
      <c r="DK68" s="34">
        <f t="shared" si="218"/>
        <v>-354685</v>
      </c>
      <c r="DL68" s="34">
        <f t="shared" si="218"/>
        <v>9549</v>
      </c>
      <c r="DM68" s="34">
        <f t="shared" si="218"/>
        <v>-405540</v>
      </c>
      <c r="DN68" s="34">
        <f t="shared" si="218"/>
        <v>-407320</v>
      </c>
      <c r="DO68" s="34">
        <f t="shared" si="218"/>
        <v>436588</v>
      </c>
      <c r="DP68" s="34">
        <f t="shared" si="218"/>
        <v>315274</v>
      </c>
      <c r="DQ68" s="34">
        <f t="shared" si="218"/>
        <v>862078</v>
      </c>
      <c r="DR68" s="34">
        <f t="shared" si="218"/>
        <v>1273056</v>
      </c>
      <c r="DS68" s="34">
        <f t="shared" si="218"/>
        <v>1066306</v>
      </c>
      <c r="DT68" s="34">
        <f t="shared" si="218"/>
        <v>2791737</v>
      </c>
      <c r="DU68" s="34">
        <f t="shared" si="218"/>
        <v>-970468</v>
      </c>
      <c r="DV68" s="34">
        <f t="shared" si="218"/>
        <v>-53572</v>
      </c>
      <c r="DW68" s="34">
        <f t="shared" si="218"/>
        <v>18044</v>
      </c>
      <c r="DX68" s="34">
        <f t="shared" si="218"/>
        <v>-125630</v>
      </c>
      <c r="DY68" s="34">
        <f t="shared" si="218"/>
        <v>-65411</v>
      </c>
      <c r="DZ68" s="327"/>
      <c r="EA68" s="61">
        <f>'MONTHLY SUMMARIES'!H46</f>
        <v>1348346</v>
      </c>
    </row>
    <row r="69" spans="1:131" s="34" customFormat="1" x14ac:dyDescent="0.2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953153.83</v>
      </c>
      <c r="X69" s="38">
        <f>X68-X70</f>
        <v>1544573.71</v>
      </c>
      <c r="Y69" s="208">
        <f>Y68-Y70</f>
        <v>2792584.41</v>
      </c>
      <c r="Z69" s="208">
        <f>Z68-Z70</f>
        <v>4078669.48</v>
      </c>
      <c r="AA69" s="208">
        <v>4551877.71</v>
      </c>
      <c r="AB69" s="208">
        <v>3858012.57</v>
      </c>
      <c r="AC69" s="208">
        <v>2965611.2</v>
      </c>
      <c r="AD69" s="208">
        <v>2247436.89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3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4">
        <v>2792738</v>
      </c>
      <c r="BI69" s="432">
        <v>6029403</v>
      </c>
      <c r="BJ69" s="432">
        <v>7011223</v>
      </c>
      <c r="BK69" s="432">
        <v>8048626</v>
      </c>
      <c r="BL69" s="281">
        <v>7583574</v>
      </c>
      <c r="BM69" s="281">
        <v>5785896</v>
      </c>
      <c r="BN69" s="281">
        <v>6193078</v>
      </c>
      <c r="BO69" s="281">
        <v>1229423</v>
      </c>
      <c r="BP69" s="281">
        <v>1421463</v>
      </c>
      <c r="BQ69" s="281">
        <v>1232006</v>
      </c>
      <c r="BR69" s="281">
        <v>1088698</v>
      </c>
      <c r="BS69" s="281">
        <v>1340898</v>
      </c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5"/>
      <c r="DZ69" s="327"/>
      <c r="EA69" s="75">
        <f>EA68-EA70</f>
        <v>1340898</v>
      </c>
    </row>
    <row r="70" spans="1:131" s="34" customFormat="1" x14ac:dyDescent="0.2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32780.17</v>
      </c>
      <c r="X70" s="38">
        <v>63248.29</v>
      </c>
      <c r="Y70" s="208">
        <v>94101.59</v>
      </c>
      <c r="Z70" s="208">
        <v>131467.51999999999</v>
      </c>
      <c r="AA70" s="208">
        <v>142201.29</v>
      </c>
      <c r="AB70" s="208">
        <v>116751.43</v>
      </c>
      <c r="AC70" s="208">
        <v>86834.8</v>
      </c>
      <c r="AD70" s="208">
        <v>56042.11</v>
      </c>
      <c r="AE70" s="208">
        <v>44831.25</v>
      </c>
      <c r="AF70" s="208">
        <v>30584.79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3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4">
        <v>26659</v>
      </c>
      <c r="BI70" s="432">
        <v>50079</v>
      </c>
      <c r="BJ70" s="432">
        <v>50829</v>
      </c>
      <c r="BK70" s="432">
        <v>57284</v>
      </c>
      <c r="BL70" s="281">
        <v>43372</v>
      </c>
      <c r="BM70" s="281">
        <v>30045</v>
      </c>
      <c r="BN70" s="281">
        <v>14507</v>
      </c>
      <c r="BO70" s="281">
        <v>7406</v>
      </c>
      <c r="BP70" s="281">
        <v>6413</v>
      </c>
      <c r="BQ70" s="281">
        <v>4823</v>
      </c>
      <c r="BR70" s="281">
        <v>4457</v>
      </c>
      <c r="BS70" s="281">
        <v>7448</v>
      </c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5"/>
      <c r="DZ70" s="327"/>
      <c r="EA70" s="61">
        <f>GETPIVOTDATA("VALUE",'CRS ESCO pvt'!$I$2,"DATE_FILE",$EA$8,"COMPANY",$EA$6,"TRIM_CAT","Low Income Residential-ESCO","TRIM_LINE",A64)</f>
        <v>7448</v>
      </c>
    </row>
    <row r="71" spans="1:131" s="34" customFormat="1" x14ac:dyDescent="0.25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3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4">
        <v>1139936</v>
      </c>
      <c r="BI71" s="432">
        <v>2172212</v>
      </c>
      <c r="BJ71" s="432">
        <v>2523689</v>
      </c>
      <c r="BK71" s="432">
        <v>2697985</v>
      </c>
      <c r="BL71" s="281">
        <v>2530734</v>
      </c>
      <c r="BM71" s="281">
        <v>1759528</v>
      </c>
      <c r="BN71" s="281">
        <v>802609</v>
      </c>
      <c r="BO71" s="281">
        <v>240238</v>
      </c>
      <c r="BP71" s="281">
        <v>330797</v>
      </c>
      <c r="BQ71" s="281">
        <v>240238</v>
      </c>
      <c r="BR71" s="281">
        <v>247208</v>
      </c>
      <c r="BS71" s="281">
        <v>334980</v>
      </c>
      <c r="BT71" s="281"/>
      <c r="BU71" s="39">
        <f t="shared" ref="BU71:CD73" si="219">O71-C71</f>
        <v>-168487.93999999994</v>
      </c>
      <c r="BV71" s="40">
        <f t="shared" si="219"/>
        <v>-91445.379999999888</v>
      </c>
      <c r="BW71" s="40">
        <f t="shared" si="219"/>
        <v>253421.1399999999</v>
      </c>
      <c r="BX71" s="40">
        <f t="shared" si="219"/>
        <v>219398.51</v>
      </c>
      <c r="BY71" s="40">
        <f t="shared" si="219"/>
        <v>-231772.30000000005</v>
      </c>
      <c r="BZ71" s="40">
        <f t="shared" si="219"/>
        <v>14867.080000000016</v>
      </c>
      <c r="CA71" s="40">
        <f t="shared" si="219"/>
        <v>-51054.489999999991</v>
      </c>
      <c r="CB71" s="40">
        <f t="shared" si="219"/>
        <v>34241.219999999972</v>
      </c>
      <c r="CC71" s="40">
        <f t="shared" si="219"/>
        <v>2984.0899999999674</v>
      </c>
      <c r="CD71" s="40">
        <f t="shared" si="219"/>
        <v>-173654.57999999996</v>
      </c>
      <c r="CE71" s="40">
        <f t="shared" ref="CE71:CN73" si="220">Y71-M71</f>
        <v>163365.91999999993</v>
      </c>
      <c r="CF71" s="40">
        <f t="shared" si="220"/>
        <v>211390.93999999994</v>
      </c>
      <c r="CG71" s="40">
        <f t="shared" si="220"/>
        <v>-140895.33999999985</v>
      </c>
      <c r="CH71" s="40">
        <f t="shared" si="220"/>
        <v>-650382</v>
      </c>
      <c r="CI71" s="40">
        <f t="shared" si="220"/>
        <v>-447146</v>
      </c>
      <c r="CJ71" s="40">
        <f t="shared" si="220"/>
        <v>-177119</v>
      </c>
      <c r="CK71" s="40">
        <f t="shared" si="220"/>
        <v>21474</v>
      </c>
      <c r="CL71" s="40">
        <f t="shared" si="220"/>
        <v>-40023</v>
      </c>
      <c r="CM71" s="258">
        <f t="shared" si="220"/>
        <v>1611</v>
      </c>
      <c r="CN71" s="258">
        <f t="shared" si="220"/>
        <v>85730</v>
      </c>
      <c r="CO71" s="258">
        <f t="shared" ref="CO71:CX73" si="221">AI71-W71</f>
        <v>88160</v>
      </c>
      <c r="CP71" s="315">
        <f t="shared" si="221"/>
        <v>242196</v>
      </c>
      <c r="CQ71" s="34">
        <f t="shared" si="221"/>
        <v>1380356</v>
      </c>
      <c r="CR71" s="34">
        <f t="shared" si="221"/>
        <v>1009637</v>
      </c>
      <c r="CS71" s="34">
        <f t="shared" si="221"/>
        <v>1066430</v>
      </c>
      <c r="CT71" s="34">
        <f t="shared" si="221"/>
        <v>693563</v>
      </c>
      <c r="CU71" s="34">
        <f t="shared" si="221"/>
        <v>528876</v>
      </c>
      <c r="CV71" s="34">
        <f t="shared" si="221"/>
        <v>385091</v>
      </c>
      <c r="CW71" s="34">
        <f t="shared" si="221"/>
        <v>210541</v>
      </c>
      <c r="CX71" s="34">
        <f t="shared" si="221"/>
        <v>232080</v>
      </c>
      <c r="CY71" s="34">
        <f t="shared" ref="CY71:DH73" si="222">AS71-AG71</f>
        <v>218364</v>
      </c>
      <c r="CZ71" s="34">
        <f t="shared" si="222"/>
        <v>24392</v>
      </c>
      <c r="DA71" s="34">
        <f t="shared" si="222"/>
        <v>190436</v>
      </c>
      <c r="DB71" s="34">
        <f t="shared" si="222"/>
        <v>299280</v>
      </c>
      <c r="DC71" s="34">
        <f t="shared" si="222"/>
        <v>-767426</v>
      </c>
      <c r="DD71" s="34">
        <f t="shared" si="222"/>
        <v>-543205</v>
      </c>
      <c r="DE71" s="34">
        <f t="shared" si="222"/>
        <v>-498325</v>
      </c>
      <c r="DF71" s="34">
        <f t="shared" si="222"/>
        <v>-171057</v>
      </c>
      <c r="DG71" s="34">
        <f t="shared" si="222"/>
        <v>-81456</v>
      </c>
      <c r="DH71" s="34">
        <f t="shared" si="222"/>
        <v>-162768</v>
      </c>
      <c r="DI71" s="34">
        <f t="shared" ref="DI71:DY73" si="223">BC71-AQ71</f>
        <v>-93345</v>
      </c>
      <c r="DJ71" s="34">
        <f t="shared" si="223"/>
        <v>-193419</v>
      </c>
      <c r="DK71" s="34">
        <f t="shared" si="223"/>
        <v>-168534</v>
      </c>
      <c r="DL71" s="34">
        <f t="shared" si="223"/>
        <v>-112527</v>
      </c>
      <c r="DM71" s="34">
        <f t="shared" si="223"/>
        <v>-340024</v>
      </c>
      <c r="DN71" s="34">
        <f t="shared" si="223"/>
        <v>-261985</v>
      </c>
      <c r="DO71" s="34">
        <f t="shared" si="223"/>
        <v>-163930</v>
      </c>
      <c r="DP71" s="34">
        <f t="shared" si="223"/>
        <v>-30640</v>
      </c>
      <c r="DQ71" s="34">
        <f t="shared" si="223"/>
        <v>102924</v>
      </c>
      <c r="DR71" s="34">
        <f t="shared" si="223"/>
        <v>303561</v>
      </c>
      <c r="DS71" s="34">
        <f t="shared" si="223"/>
        <v>218298</v>
      </c>
      <c r="DT71" s="34">
        <f t="shared" si="223"/>
        <v>-241121</v>
      </c>
      <c r="DU71" s="34">
        <f t="shared" si="223"/>
        <v>-376982</v>
      </c>
      <c r="DV71" s="34">
        <f t="shared" si="223"/>
        <v>-97820</v>
      </c>
      <c r="DW71" s="34">
        <f t="shared" si="223"/>
        <v>-187759</v>
      </c>
      <c r="DX71" s="34">
        <f t="shared" si="223"/>
        <v>-180789</v>
      </c>
      <c r="DY71" s="34">
        <f t="shared" si="223"/>
        <v>-143464</v>
      </c>
      <c r="DZ71" s="327"/>
      <c r="EA71" s="61">
        <f>'MONTHLY SUMMARIES'!H47</f>
        <v>334980</v>
      </c>
    </row>
    <row r="72" spans="1:131" s="34" customFormat="1" x14ac:dyDescent="0.25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3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4">
        <v>1050223</v>
      </c>
      <c r="BI72" s="432">
        <v>2007543</v>
      </c>
      <c r="BJ72" s="432">
        <v>2254150</v>
      </c>
      <c r="BK72" s="432">
        <v>2376479</v>
      </c>
      <c r="BL72" s="281">
        <v>2210074</v>
      </c>
      <c r="BM72" s="281">
        <v>1618683</v>
      </c>
      <c r="BN72" s="281">
        <v>817063</v>
      </c>
      <c r="BO72" s="281">
        <v>229593</v>
      </c>
      <c r="BP72" s="281">
        <v>265907</v>
      </c>
      <c r="BQ72" s="281">
        <v>229593</v>
      </c>
      <c r="BR72" s="281">
        <v>180285</v>
      </c>
      <c r="BS72" s="281">
        <v>399157</v>
      </c>
      <c r="BT72" s="281"/>
      <c r="BU72" s="39">
        <f t="shared" si="219"/>
        <v>-283901.06000000006</v>
      </c>
      <c r="BV72" s="40">
        <f t="shared" si="219"/>
        <v>29059.419999999925</v>
      </c>
      <c r="BW72" s="40">
        <f t="shared" si="219"/>
        <v>250544.59000000008</v>
      </c>
      <c r="BX72" s="40">
        <f t="shared" si="219"/>
        <v>174459.19999999995</v>
      </c>
      <c r="BY72" s="40">
        <f t="shared" si="219"/>
        <v>-155534.96999999997</v>
      </c>
      <c r="BZ72" s="40">
        <f t="shared" si="219"/>
        <v>-64585.19</v>
      </c>
      <c r="CA72" s="40">
        <f t="shared" si="219"/>
        <v>-48346</v>
      </c>
      <c r="CB72" s="40">
        <f t="shared" si="219"/>
        <v>-624.77000000001863</v>
      </c>
      <c r="CC72" s="40">
        <f t="shared" si="219"/>
        <v>24095.549999999988</v>
      </c>
      <c r="CD72" s="40">
        <f t="shared" si="219"/>
        <v>-89474.239999999991</v>
      </c>
      <c r="CE72" s="40">
        <f t="shared" si="220"/>
        <v>597081.62999999989</v>
      </c>
      <c r="CF72" s="40">
        <f t="shared" si="220"/>
        <v>615536.40999999992</v>
      </c>
      <c r="CG72" s="40">
        <f t="shared" si="220"/>
        <v>91207.830000000075</v>
      </c>
      <c r="CH72" s="40">
        <f t="shared" si="220"/>
        <v>-495109</v>
      </c>
      <c r="CI72" s="40">
        <f t="shared" si="220"/>
        <v>-371518</v>
      </c>
      <c r="CJ72" s="40">
        <f t="shared" si="220"/>
        <v>-101662</v>
      </c>
      <c r="CK72" s="40">
        <f t="shared" si="220"/>
        <v>8613</v>
      </c>
      <c r="CL72" s="40">
        <f t="shared" si="220"/>
        <v>27713</v>
      </c>
      <c r="CM72" s="258">
        <f t="shared" si="220"/>
        <v>25174</v>
      </c>
      <c r="CN72" s="258">
        <f t="shared" si="220"/>
        <v>75131</v>
      </c>
      <c r="CO72" s="258">
        <f t="shared" si="221"/>
        <v>234665</v>
      </c>
      <c r="CP72" s="315">
        <f t="shared" si="221"/>
        <v>375904</v>
      </c>
      <c r="CQ72" s="34">
        <f t="shared" si="221"/>
        <v>1864064</v>
      </c>
      <c r="CR72" s="34">
        <f t="shared" si="221"/>
        <v>958853</v>
      </c>
      <c r="CS72" s="34">
        <f t="shared" si="221"/>
        <v>1440161</v>
      </c>
      <c r="CT72" s="34">
        <f t="shared" si="221"/>
        <v>578763</v>
      </c>
      <c r="CU72" s="34">
        <f t="shared" si="221"/>
        <v>671872</v>
      </c>
      <c r="CV72" s="34">
        <f t="shared" si="221"/>
        <v>441334</v>
      </c>
      <c r="CW72" s="34">
        <f t="shared" si="221"/>
        <v>245890</v>
      </c>
      <c r="CX72" s="34">
        <f t="shared" si="221"/>
        <v>153866</v>
      </c>
      <c r="CY72" s="34">
        <f t="shared" si="222"/>
        <v>221118</v>
      </c>
      <c r="CZ72" s="34">
        <f t="shared" si="222"/>
        <v>91019</v>
      </c>
      <c r="DA72" s="34">
        <f t="shared" si="222"/>
        <v>112777</v>
      </c>
      <c r="DB72" s="34">
        <f t="shared" si="222"/>
        <v>301075</v>
      </c>
      <c r="DC72" s="34">
        <f t="shared" si="222"/>
        <v>-1429490</v>
      </c>
      <c r="DD72" s="34">
        <f t="shared" si="222"/>
        <v>-759331</v>
      </c>
      <c r="DE72" s="34">
        <f t="shared" si="222"/>
        <v>-628278</v>
      </c>
      <c r="DF72" s="34">
        <f t="shared" si="222"/>
        <v>-276625</v>
      </c>
      <c r="DG72" s="34">
        <f t="shared" si="222"/>
        <v>-370425</v>
      </c>
      <c r="DH72" s="34">
        <f t="shared" si="222"/>
        <v>-257755</v>
      </c>
      <c r="DI72" s="34">
        <f t="shared" si="223"/>
        <v>-106336</v>
      </c>
      <c r="DJ72" s="34">
        <f t="shared" si="223"/>
        <v>-175750</v>
      </c>
      <c r="DK72" s="34">
        <f t="shared" si="223"/>
        <v>-218570</v>
      </c>
      <c r="DL72" s="34">
        <f t="shared" si="223"/>
        <v>-207004</v>
      </c>
      <c r="DM72" s="34">
        <f t="shared" si="223"/>
        <v>-336723</v>
      </c>
      <c r="DN72" s="34">
        <f t="shared" si="223"/>
        <v>-496398</v>
      </c>
      <c r="DO72" s="34">
        <f t="shared" si="223"/>
        <v>-203674</v>
      </c>
      <c r="DP72" s="34">
        <f t="shared" si="223"/>
        <v>-185064</v>
      </c>
      <c r="DQ72" s="34">
        <f t="shared" si="223"/>
        <v>-190290</v>
      </c>
      <c r="DR72" s="34">
        <f t="shared" si="223"/>
        <v>258892</v>
      </c>
      <c r="DS72" s="34">
        <f t="shared" si="223"/>
        <v>208866</v>
      </c>
      <c r="DT72" s="34">
        <f t="shared" si="223"/>
        <v>-265158</v>
      </c>
      <c r="DU72" s="34">
        <f t="shared" si="223"/>
        <v>-380039</v>
      </c>
      <c r="DV72" s="34">
        <f t="shared" si="223"/>
        <v>-120285</v>
      </c>
      <c r="DW72" s="34">
        <f t="shared" si="223"/>
        <v>-142924</v>
      </c>
      <c r="DX72" s="34">
        <f t="shared" si="223"/>
        <v>-192232</v>
      </c>
      <c r="DY72" s="34">
        <f t="shared" si="223"/>
        <v>-130081</v>
      </c>
      <c r="DZ72" s="327"/>
      <c r="EA72" s="61">
        <f>'MONTHLY SUMMARIES'!H48</f>
        <v>399157</v>
      </c>
    </row>
    <row r="73" spans="1:131" s="34" customFormat="1" x14ac:dyDescent="0.25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3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4">
        <v>3993203</v>
      </c>
      <c r="BI73" s="432">
        <v>7053956</v>
      </c>
      <c r="BJ73" s="432">
        <v>7733578</v>
      </c>
      <c r="BK73" s="432">
        <v>9133910</v>
      </c>
      <c r="BL73" s="281">
        <v>8760154</v>
      </c>
      <c r="BM73" s="281">
        <v>5712145</v>
      </c>
      <c r="BN73" s="281">
        <v>1865302</v>
      </c>
      <c r="BO73" s="281">
        <v>531754</v>
      </c>
      <c r="BP73" s="281">
        <v>610407</v>
      </c>
      <c r="BQ73" s="281">
        <v>531754</v>
      </c>
      <c r="BR73" s="281">
        <v>459905</v>
      </c>
      <c r="BS73" s="281">
        <v>1008392</v>
      </c>
      <c r="BT73" s="281"/>
      <c r="BU73" s="39">
        <f t="shared" si="219"/>
        <v>-201214.6099999994</v>
      </c>
      <c r="BV73" s="40">
        <f t="shared" si="219"/>
        <v>2488867.16</v>
      </c>
      <c r="BW73" s="40">
        <f t="shared" si="219"/>
        <v>372193.76999999955</v>
      </c>
      <c r="BX73" s="40">
        <f t="shared" si="219"/>
        <v>1362593.73</v>
      </c>
      <c r="BY73" s="40">
        <f t="shared" si="219"/>
        <v>-460881.93999999994</v>
      </c>
      <c r="BZ73" s="40">
        <f t="shared" si="219"/>
        <v>1125472.77</v>
      </c>
      <c r="CA73" s="40">
        <f t="shared" si="219"/>
        <v>342457.3899999999</v>
      </c>
      <c r="CB73" s="40">
        <f t="shared" si="219"/>
        <v>-263289.3899999999</v>
      </c>
      <c r="CC73" s="40">
        <f t="shared" si="219"/>
        <v>202654.76</v>
      </c>
      <c r="CD73" s="40">
        <f t="shared" si="219"/>
        <v>-696417.31</v>
      </c>
      <c r="CE73" s="40">
        <f t="shared" si="220"/>
        <v>2578768.79</v>
      </c>
      <c r="CF73" s="40">
        <f t="shared" si="220"/>
        <v>661532.74000000022</v>
      </c>
      <c r="CG73" s="40">
        <f t="shared" si="220"/>
        <v>-242202.3200000003</v>
      </c>
      <c r="CH73" s="40">
        <f t="shared" si="220"/>
        <v>-3887363</v>
      </c>
      <c r="CI73" s="40">
        <f t="shared" si="220"/>
        <v>-1777408</v>
      </c>
      <c r="CJ73" s="40">
        <f t="shared" si="220"/>
        <v>-929789</v>
      </c>
      <c r="CK73" s="40">
        <f t="shared" si="220"/>
        <v>-5086</v>
      </c>
      <c r="CL73" s="40">
        <f t="shared" si="220"/>
        <v>-761777</v>
      </c>
      <c r="CM73" s="258">
        <f t="shared" si="220"/>
        <v>-500304</v>
      </c>
      <c r="CN73" s="258">
        <f t="shared" si="220"/>
        <v>546107</v>
      </c>
      <c r="CO73" s="258">
        <f t="shared" si="221"/>
        <v>408062</v>
      </c>
      <c r="CP73" s="315">
        <f t="shared" si="221"/>
        <v>1988262</v>
      </c>
      <c r="CQ73" s="34">
        <f t="shared" si="221"/>
        <v>6666878</v>
      </c>
      <c r="CR73" s="34">
        <f t="shared" si="221"/>
        <v>4308215</v>
      </c>
      <c r="CS73" s="34">
        <f t="shared" si="221"/>
        <v>3797014</v>
      </c>
      <c r="CT73" s="34">
        <f t="shared" si="221"/>
        <v>3778635</v>
      </c>
      <c r="CU73" s="34">
        <f t="shared" si="221"/>
        <v>2431463</v>
      </c>
      <c r="CV73" s="34">
        <f t="shared" si="221"/>
        <v>1949117</v>
      </c>
      <c r="CW73" s="34">
        <f t="shared" si="221"/>
        <v>815961</v>
      </c>
      <c r="CX73" s="34">
        <f t="shared" si="221"/>
        <v>1060847</v>
      </c>
      <c r="CY73" s="34">
        <f t="shared" si="222"/>
        <v>1561382</v>
      </c>
      <c r="CZ73" s="34">
        <f t="shared" si="222"/>
        <v>41322</v>
      </c>
      <c r="DA73" s="34">
        <f t="shared" si="222"/>
        <v>1232066</v>
      </c>
      <c r="DB73" s="34">
        <f t="shared" si="222"/>
        <v>2666450</v>
      </c>
      <c r="DC73" s="34">
        <f t="shared" si="222"/>
        <v>-5205390</v>
      </c>
      <c r="DD73" s="34">
        <f t="shared" si="222"/>
        <v>-3072486</v>
      </c>
      <c r="DE73" s="34">
        <f t="shared" si="222"/>
        <v>-1823832</v>
      </c>
      <c r="DF73" s="34">
        <f t="shared" si="222"/>
        <v>-1712154</v>
      </c>
      <c r="DG73" s="34">
        <f t="shared" si="222"/>
        <v>-907087</v>
      </c>
      <c r="DH73" s="34">
        <f t="shared" si="222"/>
        <v>-1030427</v>
      </c>
      <c r="DI73" s="34">
        <f t="shared" si="223"/>
        <v>-785373</v>
      </c>
      <c r="DJ73" s="34">
        <f t="shared" si="223"/>
        <v>-1058286</v>
      </c>
      <c r="DK73" s="34">
        <f t="shared" si="223"/>
        <v>-1374886</v>
      </c>
      <c r="DL73" s="34">
        <f t="shared" si="223"/>
        <v>-640993</v>
      </c>
      <c r="DM73" s="34">
        <f t="shared" si="223"/>
        <v>-2217918</v>
      </c>
      <c r="DN73" s="34">
        <f t="shared" si="223"/>
        <v>-3554771</v>
      </c>
      <c r="DO73" s="34">
        <f t="shared" si="223"/>
        <v>-962943</v>
      </c>
      <c r="DP73" s="34">
        <f t="shared" si="223"/>
        <v>-991961</v>
      </c>
      <c r="DQ73" s="34">
        <f t="shared" si="223"/>
        <v>698710</v>
      </c>
      <c r="DR73" s="34">
        <f t="shared" si="223"/>
        <v>1732042</v>
      </c>
      <c r="DS73" s="34">
        <f t="shared" si="223"/>
        <v>-114233</v>
      </c>
      <c r="DT73" s="34">
        <f t="shared" si="223"/>
        <v>-3075363</v>
      </c>
      <c r="DU73" s="34">
        <f t="shared" si="223"/>
        <v>-1694040</v>
      </c>
      <c r="DV73" s="34">
        <f t="shared" si="223"/>
        <v>-912823</v>
      </c>
      <c r="DW73" s="34">
        <f t="shared" si="223"/>
        <v>-926205</v>
      </c>
      <c r="DX73" s="34">
        <f t="shared" si="223"/>
        <v>-998054</v>
      </c>
      <c r="DY73" s="34">
        <f t="shared" si="223"/>
        <v>-633684</v>
      </c>
      <c r="DZ73" s="327"/>
      <c r="EA73" s="61">
        <f>'MONTHLY SUMMARIES'!H49</f>
        <v>1008392</v>
      </c>
    </row>
    <row r="74" spans="1:131" s="127" customFormat="1" x14ac:dyDescent="0.25">
      <c r="A74" s="144"/>
      <c r="B74" s="35" t="s">
        <v>148</v>
      </c>
      <c r="C74" s="137">
        <f t="shared" ref="C74:V74" si="224">SUM(C65:C73)</f>
        <v>37561530.989999995</v>
      </c>
      <c r="D74" s="138">
        <f t="shared" si="224"/>
        <v>36784862.519999996</v>
      </c>
      <c r="E74" s="138">
        <f t="shared" si="224"/>
        <v>24690900.280000001</v>
      </c>
      <c r="F74" s="138">
        <f t="shared" si="224"/>
        <v>14930190.59</v>
      </c>
      <c r="G74" s="138">
        <f t="shared" si="224"/>
        <v>11425488.559999999</v>
      </c>
      <c r="H74" s="138">
        <f t="shared" si="224"/>
        <v>6691491.9399999995</v>
      </c>
      <c r="I74" s="138">
        <f t="shared" si="224"/>
        <v>6984664.0300000003</v>
      </c>
      <c r="J74" s="138">
        <f t="shared" si="224"/>
        <v>6709410.7000000002</v>
      </c>
      <c r="K74" s="138">
        <f t="shared" si="224"/>
        <v>8349299.7100000009</v>
      </c>
      <c r="L74" s="139">
        <f t="shared" si="224"/>
        <v>14943358.280000001</v>
      </c>
      <c r="M74" s="138">
        <f t="shared" si="224"/>
        <v>24483763.610000003</v>
      </c>
      <c r="N74" s="138">
        <f t="shared" si="224"/>
        <v>30264855.559999995</v>
      </c>
      <c r="O74" s="138">
        <f t="shared" si="224"/>
        <v>33262367.559999995</v>
      </c>
      <c r="P74" s="138">
        <f t="shared" si="224"/>
        <v>32676280</v>
      </c>
      <c r="Q74" s="138">
        <f t="shared" si="224"/>
        <v>24528449</v>
      </c>
      <c r="R74" s="138">
        <f t="shared" si="224"/>
        <v>18649378</v>
      </c>
      <c r="S74" s="138">
        <f t="shared" si="224"/>
        <v>8519601</v>
      </c>
      <c r="T74" s="138">
        <f t="shared" si="224"/>
        <v>7714708</v>
      </c>
      <c r="U74" s="138">
        <f t="shared" si="224"/>
        <v>6708838</v>
      </c>
      <c r="V74" s="138">
        <f t="shared" si="224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4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5">
        <v>18306676</v>
      </c>
      <c r="BI74" s="433">
        <v>35271189</v>
      </c>
      <c r="BJ74" s="433">
        <v>41154689</v>
      </c>
      <c r="BK74" s="433">
        <v>47275564</v>
      </c>
      <c r="BL74" s="282">
        <v>44081263</v>
      </c>
      <c r="BM74" s="282">
        <v>31925318</v>
      </c>
      <c r="BN74" s="282">
        <v>19016967</v>
      </c>
      <c r="BO74" s="282">
        <v>6180324</v>
      </c>
      <c r="BP74" s="282">
        <v>7192286</v>
      </c>
      <c r="BQ74" s="282">
        <v>6180324</v>
      </c>
      <c r="BR74" s="282">
        <v>5557849</v>
      </c>
      <c r="BS74" s="282">
        <v>7621255</v>
      </c>
      <c r="BT74" s="282"/>
      <c r="BU74" s="41">
        <f>SUM(BU65:BU73)</f>
        <v>-4299163.43</v>
      </c>
      <c r="BV74" s="140">
        <f t="shared" ref="BV74:BW74" si="225">SUM(BV65:BV73)</f>
        <v>-4108582.5200000014</v>
      </c>
      <c r="BW74" s="140">
        <f t="shared" si="225"/>
        <v>-162451.28000000119</v>
      </c>
      <c r="BX74" s="140">
        <f t="shared" ref="BX74:BY74" si="226">SUM(BX65:BX73)</f>
        <v>3719187.4099999997</v>
      </c>
      <c r="BY74" s="140">
        <f t="shared" si="226"/>
        <v>-2905887.56</v>
      </c>
      <c r="BZ74" s="140">
        <f t="shared" ref="BZ74:CA74" si="227">SUM(BZ65:BZ73)</f>
        <v>1023216.06</v>
      </c>
      <c r="CA74" s="140">
        <f t="shared" si="227"/>
        <v>-275826.03000000003</v>
      </c>
      <c r="CB74" s="140">
        <f t="shared" ref="CB74:CC74" si="228">SUM(CB65:CB73)</f>
        <v>68697.300000000279</v>
      </c>
      <c r="CC74" s="140">
        <f t="shared" si="228"/>
        <v>192577.28999999975</v>
      </c>
      <c r="CD74" s="140">
        <f t="shared" ref="CD74:CE74" si="229">SUM(CD65:CD73)</f>
        <v>-1659786.2800000003</v>
      </c>
      <c r="CE74" s="140">
        <f t="shared" si="229"/>
        <v>2086698.3900000006</v>
      </c>
      <c r="CF74" s="140">
        <f t="shared" ref="CF74:CG74" si="230">SUM(CF65:CF73)</f>
        <v>3644397.4399999995</v>
      </c>
      <c r="CG74" s="140">
        <f t="shared" si="230"/>
        <v>1413289.4400000013</v>
      </c>
      <c r="CH74" s="140">
        <f t="shared" ref="CH74:CI74" si="231">SUM(CH65:CH73)</f>
        <v>-3590547</v>
      </c>
      <c r="CI74" s="140">
        <f t="shared" si="231"/>
        <v>-3214249</v>
      </c>
      <c r="CJ74" s="140">
        <f t="shared" ref="CJ74:CK74" si="232">SUM(CJ65:CJ73)</f>
        <v>-2712340</v>
      </c>
      <c r="CK74" s="140">
        <f t="shared" si="232"/>
        <v>407735</v>
      </c>
      <c r="CL74" s="140">
        <f t="shared" ref="CL74:CM74" si="233">SUM(CL65:CL73)</f>
        <v>-785830</v>
      </c>
      <c r="CM74" s="259">
        <f t="shared" si="233"/>
        <v>-542896</v>
      </c>
      <c r="CN74" s="259">
        <f t="shared" ref="CN74:CO74" si="234">SUM(CN65:CN73)</f>
        <v>571372</v>
      </c>
      <c r="CO74" s="259">
        <f t="shared" si="234"/>
        <v>452307</v>
      </c>
      <c r="CP74" s="316">
        <f t="shared" ref="CP74:CQ74" si="235">SUM(CP65:CP73)</f>
        <v>2167946</v>
      </c>
      <c r="CQ74" s="127">
        <f t="shared" si="235"/>
        <v>13630984</v>
      </c>
      <c r="CR74" s="127">
        <f t="shared" ref="CR74:CS74" si="236">SUM(CR65:CR73)</f>
        <v>8333463</v>
      </c>
      <c r="CS74" s="127">
        <f t="shared" si="236"/>
        <v>11065610</v>
      </c>
      <c r="CT74" s="127">
        <f t="shared" ref="CT74:CU74" si="237">SUM(CT65:CT73)</f>
        <v>10100201</v>
      </c>
      <c r="CU74" s="127">
        <f t="shared" si="237"/>
        <v>7924511</v>
      </c>
      <c r="CV74" s="127">
        <f t="shared" ref="CV74" si="238">SUM(CV65:CV73)</f>
        <v>5578611</v>
      </c>
      <c r="CW74" s="127">
        <f t="shared" ref="CW74" si="239">SUM(CW65:CW73)</f>
        <v>3101562</v>
      </c>
      <c r="CX74" s="127">
        <f t="shared" ref="CX74" si="240">SUM(CX65:CX73)</f>
        <v>3187647</v>
      </c>
      <c r="CY74" s="127">
        <f t="shared" ref="CY74" si="241">SUM(CY65:CY73)</f>
        <v>3939486</v>
      </c>
      <c r="CZ74" s="127">
        <f t="shared" ref="CZ74" si="242">SUM(CZ65:CZ73)</f>
        <v>1182248</v>
      </c>
      <c r="DA74" s="127">
        <f t="shared" ref="DA74" si="243">SUM(DA65:DA73)</f>
        <v>4334883</v>
      </c>
      <c r="DB74" s="127">
        <f t="shared" ref="DB74" si="244">SUM(DB65:DB73)</f>
        <v>9433790</v>
      </c>
      <c r="DC74" s="127">
        <f t="shared" ref="DC74" si="245">SUM(DC65:DC73)</f>
        <v>-2656594</v>
      </c>
      <c r="DD74" s="127">
        <f t="shared" ref="DD74:DE74" si="246">SUM(DD65:DD73)</f>
        <v>501986</v>
      </c>
      <c r="DE74" s="127">
        <f t="shared" si="246"/>
        <v>-693885</v>
      </c>
      <c r="DF74" s="127">
        <f t="shared" ref="DF74" si="247">SUM(DF65:DF73)</f>
        <v>177818</v>
      </c>
      <c r="DG74" s="127">
        <f t="shared" ref="DG74" si="248">SUM(DG65:DG73)</f>
        <v>-984807</v>
      </c>
      <c r="DH74" s="127">
        <f t="shared" ref="DH74" si="249">SUM(DH65:DH73)</f>
        <v>-1770242</v>
      </c>
      <c r="DI74" s="127">
        <f t="shared" ref="DI74" si="250">SUM(DI65:DI73)</f>
        <v>-917503</v>
      </c>
      <c r="DJ74" s="127">
        <f t="shared" ref="DJ74" si="251">SUM(DJ65:DJ73)</f>
        <v>-2545936</v>
      </c>
      <c r="DK74" s="127">
        <f t="shared" ref="DK74:DL74" si="252">SUM(DK65:DK73)</f>
        <v>-3103669</v>
      </c>
      <c r="DL74" s="127">
        <f t="shared" si="252"/>
        <v>-1529969</v>
      </c>
      <c r="DM74" s="127">
        <f t="shared" ref="DM74:DN74" si="253">SUM(DM65:DM73)</f>
        <v>-5128162</v>
      </c>
      <c r="DN74" s="127">
        <f t="shared" si="253"/>
        <v>-6578632</v>
      </c>
      <c r="DO74" s="127">
        <f t="shared" ref="DO74:DP74" si="254">SUM(DO65:DO73)</f>
        <v>-2273663</v>
      </c>
      <c r="DP74" s="127">
        <f t="shared" si="254"/>
        <v>-1590013</v>
      </c>
      <c r="DQ74" s="127">
        <f t="shared" ref="DQ74" si="255">SUM(DQ65:DQ73)</f>
        <v>2228182</v>
      </c>
      <c r="DR74" s="127">
        <f t="shared" ref="DR74:DS74" si="256">SUM(DR65:DR73)</f>
        <v>4717511</v>
      </c>
      <c r="DS74" s="127">
        <f t="shared" si="256"/>
        <v>3671414</v>
      </c>
      <c r="DT74" s="127">
        <f t="shared" ref="DT74" si="257">SUM(DT65:DT73)</f>
        <v>-728440</v>
      </c>
      <c r="DU74" s="127">
        <f t="shared" ref="DU74:DV74" si="258">SUM(DU65:DU73)</f>
        <v>-4931071</v>
      </c>
      <c r="DV74" s="127">
        <f t="shared" si="258"/>
        <v>-378303</v>
      </c>
      <c r="DW74" s="127">
        <f t="shared" ref="DW74" si="259">SUM(DW65:DW73)</f>
        <v>-821435</v>
      </c>
      <c r="DX74" s="127">
        <f t="shared" ref="DX74:DY74" si="260">SUM(DX65:DX73)</f>
        <v>-1443910</v>
      </c>
      <c r="DY74" s="127">
        <f t="shared" si="260"/>
        <v>-579650</v>
      </c>
      <c r="DZ74" s="328"/>
      <c r="EA74" s="249">
        <f>EA65+EA68+EA71+EA72+EA73</f>
        <v>7621255</v>
      </c>
    </row>
    <row r="75" spans="1:131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7"/>
      <c r="CQ75" s="300"/>
      <c r="CR75" s="300"/>
      <c r="CS75" s="300"/>
      <c r="CT75" s="300"/>
      <c r="CU75" s="300"/>
      <c r="CV75" s="300"/>
      <c r="CW75" s="300"/>
      <c r="CX75" s="300"/>
      <c r="CY75" s="300"/>
      <c r="CZ75" s="300"/>
      <c r="DA75" s="300"/>
      <c r="DB75" s="300"/>
      <c r="DC75" s="300"/>
      <c r="DD75" s="300"/>
      <c r="DE75" s="300"/>
      <c r="DF75" s="300"/>
      <c r="DG75" s="300"/>
      <c r="DH75" s="300"/>
      <c r="DI75" s="300"/>
      <c r="DJ75" s="300"/>
      <c r="DK75" s="300"/>
      <c r="DL75" s="300"/>
      <c r="DM75" s="300"/>
      <c r="DN75" s="300"/>
      <c r="DO75" s="300"/>
      <c r="DP75" s="300"/>
      <c r="DQ75" s="300"/>
      <c r="DR75" s="300"/>
      <c r="DS75" s="300"/>
      <c r="DT75" s="300"/>
      <c r="DU75" s="300"/>
      <c r="DV75" s="300"/>
      <c r="DW75" s="300"/>
      <c r="DX75" s="300"/>
      <c r="DY75" s="300"/>
      <c r="DZ75" s="327"/>
      <c r="EA75" s="46"/>
    </row>
    <row r="76" spans="1:131" s="34" customFormat="1" x14ac:dyDescent="0.25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3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4">
        <v>2299139</v>
      </c>
      <c r="BI76" s="432">
        <v>4181762</v>
      </c>
      <c r="BJ76" s="432">
        <v>9976347</v>
      </c>
      <c r="BK76" s="432">
        <v>13541154</v>
      </c>
      <c r="BL76" s="281">
        <v>15795680</v>
      </c>
      <c r="BM76" s="281">
        <v>14442642</v>
      </c>
      <c r="BN76" s="281">
        <v>12459130</v>
      </c>
      <c r="BO76" s="281">
        <v>2467402</v>
      </c>
      <c r="BP76" s="281">
        <v>2507796</v>
      </c>
      <c r="BQ76" s="281">
        <v>2467402</v>
      </c>
      <c r="BR76" s="281">
        <v>2148888</v>
      </c>
      <c r="BS76" s="281">
        <v>1937303</v>
      </c>
      <c r="BT76" s="281"/>
      <c r="BU76" s="39">
        <f t="shared" ref="BU76:DY76" si="261">O76-C76</f>
        <v>-908876.93999999948</v>
      </c>
      <c r="BV76" s="40">
        <f t="shared" si="261"/>
        <v>-1496458.2799999993</v>
      </c>
      <c r="BW76" s="40">
        <f t="shared" si="261"/>
        <v>-1920838.0600000005</v>
      </c>
      <c r="BX76" s="40">
        <f t="shared" si="261"/>
        <v>523314.55000000075</v>
      </c>
      <c r="BY76" s="40">
        <f t="shared" si="261"/>
        <v>789814.34999999963</v>
      </c>
      <c r="BZ76" s="40">
        <f t="shared" si="261"/>
        <v>-424199.68000000017</v>
      </c>
      <c r="CA76" s="40">
        <f t="shared" si="261"/>
        <v>254128.29000000004</v>
      </c>
      <c r="CB76" s="40">
        <f t="shared" si="261"/>
        <v>235435.8600000001</v>
      </c>
      <c r="CC76" s="40">
        <f t="shared" si="261"/>
        <v>412714.52</v>
      </c>
      <c r="CD76" s="40">
        <f t="shared" si="261"/>
        <v>155701.85000000009</v>
      </c>
      <c r="CE76" s="40">
        <f t="shared" si="261"/>
        <v>-9999.8499999996275</v>
      </c>
      <c r="CF76" s="40">
        <f t="shared" si="261"/>
        <v>-1481786.3399999999</v>
      </c>
      <c r="CG76" s="40">
        <f t="shared" si="261"/>
        <v>171251.24000000022</v>
      </c>
      <c r="CH76" s="40">
        <f t="shared" si="261"/>
        <v>932068</v>
      </c>
      <c r="CI76" s="40">
        <f t="shared" si="261"/>
        <v>329009</v>
      </c>
      <c r="CJ76" s="40">
        <f t="shared" si="261"/>
        <v>-1350709</v>
      </c>
      <c r="CK76" s="40">
        <f t="shared" si="261"/>
        <v>-1565720</v>
      </c>
      <c r="CL76" s="40">
        <f t="shared" si="261"/>
        <v>-385275</v>
      </c>
      <c r="CM76" s="258">
        <f t="shared" si="261"/>
        <v>-389604</v>
      </c>
      <c r="CN76" s="258">
        <f t="shared" si="261"/>
        <v>-369896</v>
      </c>
      <c r="CO76" s="258">
        <f t="shared" si="261"/>
        <v>-466407</v>
      </c>
      <c r="CP76" s="315">
        <f t="shared" si="261"/>
        <v>-637479</v>
      </c>
      <c r="CQ76" s="34">
        <f t="shared" si="261"/>
        <v>-900960</v>
      </c>
      <c r="CR76" s="34">
        <f t="shared" si="261"/>
        <v>759163</v>
      </c>
      <c r="CS76" s="34">
        <f t="shared" si="261"/>
        <v>524458</v>
      </c>
      <c r="CT76" s="34">
        <f t="shared" si="261"/>
        <v>1014999</v>
      </c>
      <c r="CU76" s="34">
        <f t="shared" si="261"/>
        <v>1330885</v>
      </c>
      <c r="CV76" s="34">
        <f t="shared" si="261"/>
        <v>1814501</v>
      </c>
      <c r="CW76" s="34">
        <f t="shared" si="261"/>
        <v>800830</v>
      </c>
      <c r="CX76" s="34">
        <f t="shared" si="261"/>
        <v>585466</v>
      </c>
      <c r="CY76" s="34">
        <f t="shared" si="261"/>
        <v>796512</v>
      </c>
      <c r="CZ76" s="34">
        <f t="shared" si="261"/>
        <v>321020</v>
      </c>
      <c r="DA76" s="34">
        <f t="shared" si="261"/>
        <v>363283</v>
      </c>
      <c r="DB76" s="34">
        <f t="shared" si="261"/>
        <v>1746151</v>
      </c>
      <c r="DC76" s="34">
        <f t="shared" si="261"/>
        <v>1475685</v>
      </c>
      <c r="DD76" s="34">
        <f t="shared" si="261"/>
        <v>2531072</v>
      </c>
      <c r="DE76" s="34">
        <f t="shared" si="261"/>
        <v>1791960</v>
      </c>
      <c r="DF76" s="34">
        <f t="shared" si="261"/>
        <v>1207312</v>
      </c>
      <c r="DG76" s="34">
        <f t="shared" si="261"/>
        <v>503671</v>
      </c>
      <c r="DH76" s="34">
        <f t="shared" si="261"/>
        <v>82196</v>
      </c>
      <c r="DI76" s="34">
        <f t="shared" si="261"/>
        <v>-107944</v>
      </c>
      <c r="DJ76" s="34">
        <f t="shared" si="261"/>
        <v>-104370</v>
      </c>
      <c r="DK76" s="34">
        <f t="shared" si="261"/>
        <v>-806116</v>
      </c>
      <c r="DL76" s="34">
        <f t="shared" si="261"/>
        <v>-220454</v>
      </c>
      <c r="DM76" s="34">
        <f t="shared" si="261"/>
        <v>-311039</v>
      </c>
      <c r="DN76" s="34">
        <f t="shared" si="261"/>
        <v>-1341132</v>
      </c>
      <c r="DO76" s="34">
        <f t="shared" si="261"/>
        <v>-1026746</v>
      </c>
      <c r="DP76" s="34">
        <f t="shared" si="261"/>
        <v>-1054000</v>
      </c>
      <c r="DQ76" s="34">
        <f t="shared" si="261"/>
        <v>1032030</v>
      </c>
      <c r="DR76" s="34">
        <f t="shared" si="261"/>
        <v>345076</v>
      </c>
      <c r="DS76" s="34">
        <f t="shared" si="261"/>
        <v>1356670</v>
      </c>
      <c r="DT76" s="34">
        <f t="shared" si="261"/>
        <v>2546368</v>
      </c>
      <c r="DU76" s="34">
        <f t="shared" si="261"/>
        <v>-2702025</v>
      </c>
      <c r="DV76" s="34">
        <f t="shared" si="261"/>
        <v>-594371</v>
      </c>
      <c r="DW76" s="34">
        <f t="shared" si="261"/>
        <v>443358</v>
      </c>
      <c r="DX76" s="34">
        <f t="shared" si="261"/>
        <v>124844</v>
      </c>
      <c r="DY76" s="34">
        <f t="shared" si="261"/>
        <v>-47489</v>
      </c>
      <c r="DZ76" s="327"/>
      <c r="EA76" s="61">
        <f>'MONTHLY SUMMARIES'!H52</f>
        <v>1937303</v>
      </c>
    </row>
    <row r="77" spans="1:131" s="34" customFormat="1" x14ac:dyDescent="0.2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2353826.4500000002</v>
      </c>
      <c r="X77" s="38">
        <f>X76-X78</f>
        <v>2475257.7200000002</v>
      </c>
      <c r="Y77" s="208">
        <f>Y76-Y78</f>
        <v>4532473.03</v>
      </c>
      <c r="Z77" s="208">
        <f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3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4">
        <v>2281101</v>
      </c>
      <c r="BI77" s="432">
        <v>4156489</v>
      </c>
      <c r="BJ77" s="432">
        <v>9899462</v>
      </c>
      <c r="BK77" s="432">
        <v>13450255</v>
      </c>
      <c r="BL77" s="281">
        <v>15709992</v>
      </c>
      <c r="BM77" s="281">
        <v>14382527</v>
      </c>
      <c r="BN77" s="281">
        <v>12424005</v>
      </c>
      <c r="BO77" s="281">
        <v>2444967</v>
      </c>
      <c r="BP77" s="281">
        <v>2497304</v>
      </c>
      <c r="BQ77" s="281">
        <v>2456232</v>
      </c>
      <c r="BR77" s="281">
        <v>2143073</v>
      </c>
      <c r="BS77" s="281">
        <v>1930667</v>
      </c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5"/>
      <c r="DZ77" s="327"/>
      <c r="EA77" s="75">
        <f>EA76-EA78</f>
        <v>1930667</v>
      </c>
    </row>
    <row r="78" spans="1:131" s="34" customFormat="1" x14ac:dyDescent="0.2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</v>
      </c>
      <c r="X78" s="38">
        <v>56341.279999999999</v>
      </c>
      <c r="Y78" s="208">
        <v>101309.97</v>
      </c>
      <c r="Z78" s="208">
        <v>163915.06</v>
      </c>
      <c r="AA78" s="208">
        <v>191184.73</v>
      </c>
      <c r="AB78" s="208">
        <v>272269.43</v>
      </c>
      <c r="AC78" s="208">
        <v>216917.78</v>
      </c>
      <c r="AD78" s="208">
        <v>162818.17000000001</v>
      </c>
      <c r="AE78" s="208">
        <v>88288.52</v>
      </c>
      <c r="AF78" s="208">
        <v>52802.01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3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4">
        <v>18038</v>
      </c>
      <c r="BI78" s="432">
        <v>25273</v>
      </c>
      <c r="BJ78" s="432">
        <v>76885</v>
      </c>
      <c r="BK78" s="432">
        <v>90899</v>
      </c>
      <c r="BL78" s="281">
        <v>85688</v>
      </c>
      <c r="BM78" s="281">
        <v>60115</v>
      </c>
      <c r="BN78" s="281">
        <v>35125</v>
      </c>
      <c r="BO78" s="281">
        <v>22435</v>
      </c>
      <c r="BP78" s="281">
        <v>10492</v>
      </c>
      <c r="BQ78" s="281">
        <v>11170</v>
      </c>
      <c r="BR78" s="281">
        <v>5815</v>
      </c>
      <c r="BS78" s="281">
        <v>6636</v>
      </c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5"/>
      <c r="DZ78" s="327"/>
      <c r="EA78" s="61">
        <f>GETPIVOTDATA("VALUE",'CRS ESCO pvt'!$I$2,"DATE_FILE",$EA$8,"COMPANY",$EA$6,"TRIM_CAT","Residential-ESCO","TRIM_LINE",A75)</f>
        <v>6636</v>
      </c>
    </row>
    <row r="79" spans="1:131" s="34" customFormat="1" x14ac:dyDescent="0.25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3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4">
        <v>1169482</v>
      </c>
      <c r="BI79" s="432">
        <v>2089044</v>
      </c>
      <c r="BJ79" s="432">
        <v>4740803</v>
      </c>
      <c r="BK79" s="432">
        <v>6062249</v>
      </c>
      <c r="BL79" s="281">
        <v>6518939</v>
      </c>
      <c r="BM79" s="281">
        <v>5941064</v>
      </c>
      <c r="BN79" s="281">
        <v>5888607</v>
      </c>
      <c r="BO79" s="281">
        <v>1089192</v>
      </c>
      <c r="BP79" s="281">
        <v>1221375</v>
      </c>
      <c r="BQ79" s="281">
        <v>1089192</v>
      </c>
      <c r="BR79" s="281">
        <v>962160</v>
      </c>
      <c r="BS79" s="281">
        <v>909912</v>
      </c>
      <c r="BT79" s="281"/>
      <c r="BU79" s="39">
        <f t="shared" ref="BU79:DY79" si="262">O79-C79</f>
        <v>-280296.4299999997</v>
      </c>
      <c r="BV79" s="40">
        <f t="shared" si="262"/>
        <v>-735009.5</v>
      </c>
      <c r="BW79" s="40">
        <f t="shared" si="262"/>
        <v>-752146.58999999985</v>
      </c>
      <c r="BX79" s="40">
        <f t="shared" si="262"/>
        <v>-372925.29999999981</v>
      </c>
      <c r="BY79" s="40">
        <f t="shared" si="262"/>
        <v>-300197.87000000011</v>
      </c>
      <c r="BZ79" s="40">
        <f t="shared" si="262"/>
        <v>-234763.1399999999</v>
      </c>
      <c r="CA79" s="40">
        <f t="shared" si="262"/>
        <v>4086.890000000014</v>
      </c>
      <c r="CB79" s="40">
        <f t="shared" si="262"/>
        <v>-48882.229999999981</v>
      </c>
      <c r="CC79" s="40">
        <f t="shared" si="262"/>
        <v>88952.920000000042</v>
      </c>
      <c r="CD79" s="40">
        <f t="shared" si="262"/>
        <v>93383.040000000037</v>
      </c>
      <c r="CE79" s="40">
        <f t="shared" si="262"/>
        <v>-91553.169999999925</v>
      </c>
      <c r="CF79" s="40">
        <f t="shared" si="262"/>
        <v>-482591.91999999993</v>
      </c>
      <c r="CG79" s="40">
        <f t="shared" si="262"/>
        <v>573442.37999999989</v>
      </c>
      <c r="CH79" s="40">
        <f t="shared" si="262"/>
        <v>962471</v>
      </c>
      <c r="CI79" s="40">
        <f t="shared" si="262"/>
        <v>721231</v>
      </c>
      <c r="CJ79" s="40">
        <f t="shared" si="262"/>
        <v>547529</v>
      </c>
      <c r="CK79" s="40">
        <f t="shared" si="262"/>
        <v>141063</v>
      </c>
      <c r="CL79" s="40">
        <f t="shared" si="262"/>
        <v>271904</v>
      </c>
      <c r="CM79" s="258">
        <f t="shared" si="262"/>
        <v>287960</v>
      </c>
      <c r="CN79" s="258">
        <f t="shared" si="262"/>
        <v>76060</v>
      </c>
      <c r="CO79" s="258">
        <f t="shared" si="262"/>
        <v>-62440</v>
      </c>
      <c r="CP79" s="315">
        <f t="shared" si="262"/>
        <v>-136652</v>
      </c>
      <c r="CQ79" s="34">
        <f t="shared" si="262"/>
        <v>212945</v>
      </c>
      <c r="CR79" s="34">
        <f t="shared" si="262"/>
        <v>923424</v>
      </c>
      <c r="CS79" s="34">
        <f t="shared" si="262"/>
        <v>652909</v>
      </c>
      <c r="CT79" s="34">
        <f t="shared" si="262"/>
        <v>931410</v>
      </c>
      <c r="CU79" s="34">
        <f t="shared" si="262"/>
        <v>1166762</v>
      </c>
      <c r="CV79" s="34">
        <f t="shared" si="262"/>
        <v>815405</v>
      </c>
      <c r="CW79" s="34">
        <f t="shared" si="262"/>
        <v>582045</v>
      </c>
      <c r="CX79" s="34">
        <f t="shared" si="262"/>
        <v>271193</v>
      </c>
      <c r="CY79" s="34">
        <f t="shared" si="262"/>
        <v>282522</v>
      </c>
      <c r="CZ79" s="34">
        <f t="shared" si="262"/>
        <v>315260</v>
      </c>
      <c r="DA79" s="34">
        <f t="shared" si="262"/>
        <v>357608</v>
      </c>
      <c r="DB79" s="34">
        <f t="shared" si="262"/>
        <v>1073949</v>
      </c>
      <c r="DC79" s="34">
        <f t="shared" si="262"/>
        <v>821770</v>
      </c>
      <c r="DD79" s="34">
        <f t="shared" si="262"/>
        <v>1439713</v>
      </c>
      <c r="DE79" s="34">
        <f t="shared" si="262"/>
        <v>1560994</v>
      </c>
      <c r="DF79" s="34">
        <f t="shared" si="262"/>
        <v>1328032</v>
      </c>
      <c r="DG79" s="34">
        <f t="shared" si="262"/>
        <v>764789</v>
      </c>
      <c r="DH79" s="34">
        <f t="shared" si="262"/>
        <v>680097</v>
      </c>
      <c r="DI79" s="34">
        <f t="shared" si="262"/>
        <v>405521</v>
      </c>
      <c r="DJ79" s="34">
        <f t="shared" si="262"/>
        <v>260576</v>
      </c>
      <c r="DK79" s="34">
        <f t="shared" si="262"/>
        <v>-17314</v>
      </c>
      <c r="DL79" s="34">
        <f t="shared" si="262"/>
        <v>155305</v>
      </c>
      <c r="DM79" s="34">
        <f t="shared" si="262"/>
        <v>-50747</v>
      </c>
      <c r="DN79" s="34">
        <f t="shared" si="262"/>
        <v>-664363</v>
      </c>
      <c r="DO79" s="34">
        <f t="shared" si="262"/>
        <v>-273255</v>
      </c>
      <c r="DP79" s="34">
        <f t="shared" si="262"/>
        <v>162837</v>
      </c>
      <c r="DQ79" s="34">
        <f t="shared" si="262"/>
        <v>595789</v>
      </c>
      <c r="DR79" s="34">
        <f t="shared" si="262"/>
        <v>332467</v>
      </c>
      <c r="DS79" s="34">
        <f t="shared" si="262"/>
        <v>703467</v>
      </c>
      <c r="DT79" s="34">
        <f t="shared" si="262"/>
        <v>1671737</v>
      </c>
      <c r="DU79" s="34">
        <f t="shared" si="262"/>
        <v>-1550641</v>
      </c>
      <c r="DV79" s="34">
        <f t="shared" si="262"/>
        <v>-474912</v>
      </c>
      <c r="DW79" s="34">
        <f t="shared" si="262"/>
        <v>-173585</v>
      </c>
      <c r="DX79" s="34">
        <f t="shared" si="262"/>
        <v>-300617</v>
      </c>
      <c r="DY79" s="34">
        <f t="shared" si="262"/>
        <v>-156527</v>
      </c>
      <c r="DZ79" s="327"/>
      <c r="EA79" s="61">
        <f>'MONTHLY SUMMARIES'!H53</f>
        <v>909912</v>
      </c>
    </row>
    <row r="80" spans="1:131" s="34" customFormat="1" x14ac:dyDescent="0.2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776501.14</v>
      </c>
      <c r="X80" s="38">
        <f>X79-X81</f>
        <v>874625.26</v>
      </c>
      <c r="Y80" s="208">
        <f>Y79-Y81</f>
        <v>1286927.2</v>
      </c>
      <c r="Z80" s="208">
        <f>Z79-Z81</f>
        <v>2153594.19</v>
      </c>
      <c r="AA80" s="208">
        <v>3161365.07</v>
      </c>
      <c r="AB80" s="208">
        <v>3820630.57</v>
      </c>
      <c r="AC80" s="208">
        <v>3223222.79</v>
      </c>
      <c r="AD80" s="208">
        <v>2650707.4900000002</v>
      </c>
      <c r="AE80" s="208">
        <v>1609452.77</v>
      </c>
      <c r="AF80" s="208">
        <v>1137051.19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3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4">
        <v>1163213</v>
      </c>
      <c r="BI80" s="432">
        <v>2079048</v>
      </c>
      <c r="BJ80" s="432">
        <v>4716209</v>
      </c>
      <c r="BK80" s="432">
        <v>6039182</v>
      </c>
      <c r="BL80" s="281">
        <v>6498341</v>
      </c>
      <c r="BM80" s="281">
        <v>5922568</v>
      </c>
      <c r="BN80" s="281">
        <v>5876009</v>
      </c>
      <c r="BO80" s="281">
        <v>1078816</v>
      </c>
      <c r="BP80" s="281">
        <v>1218142</v>
      </c>
      <c r="BQ80" s="281">
        <v>1085966</v>
      </c>
      <c r="BR80" s="281">
        <v>959932</v>
      </c>
      <c r="BS80" s="281">
        <v>907913</v>
      </c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5"/>
      <c r="DZ80" s="327"/>
      <c r="EA80" s="75">
        <f>EA79-EA81</f>
        <v>907913</v>
      </c>
    </row>
    <row r="81" spans="1:131" s="34" customFormat="1" x14ac:dyDescent="0.2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</v>
      </c>
      <c r="X81" s="38">
        <v>21922.74</v>
      </c>
      <c r="Y81" s="208">
        <v>40656.800000000003</v>
      </c>
      <c r="Z81" s="208">
        <v>61234.81</v>
      </c>
      <c r="AA81" s="208">
        <v>91191.93</v>
      </c>
      <c r="AB81" s="208">
        <v>106399.43</v>
      </c>
      <c r="AC81" s="208">
        <v>82823.210000000006</v>
      </c>
      <c r="AD81" s="208">
        <v>70660.509999999995</v>
      </c>
      <c r="AE81" s="208">
        <v>42814.23</v>
      </c>
      <c r="AF81" s="208">
        <v>27466.81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3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4">
        <v>6269</v>
      </c>
      <c r="BI81" s="432">
        <v>9996</v>
      </c>
      <c r="BJ81" s="432">
        <v>24594</v>
      </c>
      <c r="BK81" s="432">
        <v>23067</v>
      </c>
      <c r="BL81" s="281">
        <v>20598</v>
      </c>
      <c r="BM81" s="281">
        <v>18496</v>
      </c>
      <c r="BN81" s="281">
        <v>12598</v>
      </c>
      <c r="BO81" s="281">
        <v>10376</v>
      </c>
      <c r="BP81" s="281">
        <v>3233</v>
      </c>
      <c r="BQ81" s="281">
        <v>3226</v>
      </c>
      <c r="BR81" s="281">
        <v>2228</v>
      </c>
      <c r="BS81" s="281">
        <v>1999</v>
      </c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5"/>
      <c r="DZ81" s="327"/>
      <c r="EA81" s="61">
        <f>GETPIVOTDATA("VALUE",'CRS ESCO pvt'!$I$2,"DATE_FILE",$EA$8,"COMPANY",$EA$6,"TRIM_CAT","Low Income Residential-ESCO","TRIM_LINE",A75)</f>
        <v>1999</v>
      </c>
    </row>
    <row r="82" spans="1:131" s="34" customFormat="1" x14ac:dyDescent="0.25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3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4">
        <v>260285</v>
      </c>
      <c r="BI82" s="432">
        <v>407578</v>
      </c>
      <c r="BJ82" s="432">
        <v>949242</v>
      </c>
      <c r="BK82" s="432">
        <v>1223180</v>
      </c>
      <c r="BL82" s="281">
        <v>1430041</v>
      </c>
      <c r="BM82" s="281">
        <v>1376624</v>
      </c>
      <c r="BN82" s="281">
        <v>910657</v>
      </c>
      <c r="BO82" s="281">
        <v>130714</v>
      </c>
      <c r="BP82" s="281">
        <v>175239</v>
      </c>
      <c r="BQ82" s="281">
        <v>130714</v>
      </c>
      <c r="BR82" s="281">
        <v>129115</v>
      </c>
      <c r="BS82" s="281">
        <v>117765</v>
      </c>
      <c r="BT82" s="281"/>
      <c r="BU82" s="39">
        <f t="shared" ref="BU82:CD84" si="263">O82-C82</f>
        <v>32060.429999999935</v>
      </c>
      <c r="BV82" s="40">
        <f t="shared" si="263"/>
        <v>377174.88</v>
      </c>
      <c r="BW82" s="40">
        <f t="shared" si="263"/>
        <v>149476.1399999999</v>
      </c>
      <c r="BX82" s="40">
        <f t="shared" si="263"/>
        <v>126905.06999999995</v>
      </c>
      <c r="BY82" s="40">
        <f t="shared" si="263"/>
        <v>46698.119999999995</v>
      </c>
      <c r="BZ82" s="40">
        <f t="shared" si="263"/>
        <v>-120008.28999999998</v>
      </c>
      <c r="CA82" s="40">
        <f t="shared" si="263"/>
        <v>43219.31</v>
      </c>
      <c r="CB82" s="40">
        <f t="shared" si="263"/>
        <v>14353.089999999997</v>
      </c>
      <c r="CC82" s="40">
        <f t="shared" si="263"/>
        <v>36954.579999999987</v>
      </c>
      <c r="CD82" s="40">
        <f t="shared" si="263"/>
        <v>-6309.140000000014</v>
      </c>
      <c r="CE82" s="40">
        <f t="shared" ref="CE82:CN84" si="264">Y82-M82</f>
        <v>25290.840000000026</v>
      </c>
      <c r="CF82" s="40">
        <f t="shared" si="264"/>
        <v>-182055.66000000003</v>
      </c>
      <c r="CG82" s="40">
        <f t="shared" si="264"/>
        <v>-88836.239999999991</v>
      </c>
      <c r="CH82" s="40">
        <f t="shared" si="264"/>
        <v>-338892</v>
      </c>
      <c r="CI82" s="40">
        <f t="shared" si="264"/>
        <v>-278529</v>
      </c>
      <c r="CJ82" s="40">
        <f t="shared" si="264"/>
        <v>-177328</v>
      </c>
      <c r="CK82" s="40">
        <f t="shared" si="264"/>
        <v>-101815</v>
      </c>
      <c r="CL82" s="40">
        <f t="shared" si="264"/>
        <v>-29459</v>
      </c>
      <c r="CM82" s="258">
        <f t="shared" si="264"/>
        <v>-46460</v>
      </c>
      <c r="CN82" s="258">
        <f t="shared" si="264"/>
        <v>-33746</v>
      </c>
      <c r="CO82" s="258">
        <f t="shared" ref="CO82:CX84" si="265">AI82-W82</f>
        <v>-23492</v>
      </c>
      <c r="CP82" s="315">
        <f t="shared" si="265"/>
        <v>-26462</v>
      </c>
      <c r="CQ82" s="34">
        <f t="shared" si="265"/>
        <v>188232</v>
      </c>
      <c r="CR82" s="34">
        <f t="shared" si="265"/>
        <v>330865</v>
      </c>
      <c r="CS82" s="34">
        <f t="shared" si="265"/>
        <v>452672</v>
      </c>
      <c r="CT82" s="34">
        <f t="shared" si="265"/>
        <v>225268</v>
      </c>
      <c r="CU82" s="34">
        <f t="shared" si="265"/>
        <v>185439</v>
      </c>
      <c r="CV82" s="34">
        <f t="shared" si="265"/>
        <v>256341</v>
      </c>
      <c r="CW82" s="34">
        <f t="shared" si="265"/>
        <v>190653</v>
      </c>
      <c r="CX82" s="34">
        <f t="shared" si="265"/>
        <v>77574</v>
      </c>
      <c r="CY82" s="34">
        <f t="shared" ref="CY82:DH84" si="266">AS82-AG82</f>
        <v>158005</v>
      </c>
      <c r="CZ82" s="34">
        <f t="shared" si="266"/>
        <v>93065</v>
      </c>
      <c r="DA82" s="34">
        <f t="shared" si="266"/>
        <v>60806</v>
      </c>
      <c r="DB82" s="34">
        <f t="shared" si="266"/>
        <v>217756</v>
      </c>
      <c r="DC82" s="34">
        <f t="shared" si="266"/>
        <v>-28705</v>
      </c>
      <c r="DD82" s="34">
        <f t="shared" si="266"/>
        <v>12175</v>
      </c>
      <c r="DE82" s="34">
        <f t="shared" si="266"/>
        <v>-209496</v>
      </c>
      <c r="DF82" s="34">
        <f t="shared" si="266"/>
        <v>-52456</v>
      </c>
      <c r="DG82" s="34">
        <f t="shared" si="266"/>
        <v>-35001</v>
      </c>
      <c r="DH82" s="34">
        <f t="shared" si="266"/>
        <v>-78199</v>
      </c>
      <c r="DI82" s="34">
        <f t="shared" ref="DI82:DY84" si="267">BC82-AQ82</f>
        <v>-106265</v>
      </c>
      <c r="DJ82" s="34">
        <f t="shared" si="267"/>
        <v>672</v>
      </c>
      <c r="DK82" s="34">
        <f t="shared" si="267"/>
        <v>-95873</v>
      </c>
      <c r="DL82" s="34">
        <f t="shared" si="267"/>
        <v>-35554</v>
      </c>
      <c r="DM82" s="34">
        <f t="shared" si="267"/>
        <v>-52113</v>
      </c>
      <c r="DN82" s="34">
        <f t="shared" si="267"/>
        <v>-198923</v>
      </c>
      <c r="DO82" s="34">
        <f t="shared" si="267"/>
        <v>-161246</v>
      </c>
      <c r="DP82" s="34">
        <f t="shared" si="267"/>
        <v>-36048</v>
      </c>
      <c r="DQ82" s="34">
        <f t="shared" si="267"/>
        <v>183723</v>
      </c>
      <c r="DR82" s="34">
        <f t="shared" si="267"/>
        <v>205256</v>
      </c>
      <c r="DS82" s="34">
        <f t="shared" si="267"/>
        <v>274122</v>
      </c>
      <c r="DT82" s="34">
        <f t="shared" si="267"/>
        <v>59875</v>
      </c>
      <c r="DU82" s="34">
        <f t="shared" si="267"/>
        <v>-349296</v>
      </c>
      <c r="DV82" s="34">
        <f t="shared" si="267"/>
        <v>-169713</v>
      </c>
      <c r="DW82" s="34">
        <f t="shared" si="267"/>
        <v>-139567</v>
      </c>
      <c r="DX82" s="34">
        <f t="shared" si="267"/>
        <v>-141166</v>
      </c>
      <c r="DY82" s="34">
        <f t="shared" si="267"/>
        <v>-125261</v>
      </c>
      <c r="DZ82" s="327"/>
      <c r="EA82" s="61">
        <f>'MONTHLY SUMMARIES'!H54</f>
        <v>117765</v>
      </c>
    </row>
    <row r="83" spans="1:131" s="34" customFormat="1" x14ac:dyDescent="0.25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3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4">
        <v>217920</v>
      </c>
      <c r="BI83" s="432">
        <v>317611</v>
      </c>
      <c r="BJ83" s="432">
        <v>732248</v>
      </c>
      <c r="BK83" s="432">
        <v>1023395</v>
      </c>
      <c r="BL83" s="281">
        <v>1049072</v>
      </c>
      <c r="BM83" s="281">
        <v>1051848</v>
      </c>
      <c r="BN83" s="281">
        <v>689501</v>
      </c>
      <c r="BO83" s="281">
        <v>116190</v>
      </c>
      <c r="BP83" s="281">
        <v>146170</v>
      </c>
      <c r="BQ83" s="281">
        <v>116190</v>
      </c>
      <c r="BR83" s="281">
        <v>99142</v>
      </c>
      <c r="BS83" s="281">
        <v>99139</v>
      </c>
      <c r="BT83" s="281"/>
      <c r="BU83" s="39">
        <f t="shared" si="263"/>
        <v>-53373.020000000019</v>
      </c>
      <c r="BV83" s="40">
        <f t="shared" si="263"/>
        <v>139106.05000000005</v>
      </c>
      <c r="BW83" s="40">
        <f t="shared" si="263"/>
        <v>258210.79000000004</v>
      </c>
      <c r="BX83" s="40">
        <f t="shared" si="263"/>
        <v>149066.5</v>
      </c>
      <c r="BY83" s="40">
        <f t="shared" si="263"/>
        <v>24515.179999999993</v>
      </c>
      <c r="BZ83" s="40">
        <f t="shared" si="263"/>
        <v>-30508.359999999986</v>
      </c>
      <c r="CA83" s="40">
        <f t="shared" si="263"/>
        <v>-17524.98000000001</v>
      </c>
      <c r="CB83" s="40">
        <f t="shared" si="263"/>
        <v>26873.149999999994</v>
      </c>
      <c r="CC83" s="40">
        <f t="shared" si="263"/>
        <v>-26277.910000000003</v>
      </c>
      <c r="CD83" s="40">
        <f t="shared" si="263"/>
        <v>15987.5</v>
      </c>
      <c r="CE83" s="40">
        <f t="shared" si="264"/>
        <v>35864.210000000021</v>
      </c>
      <c r="CF83" s="40">
        <f t="shared" si="264"/>
        <v>80304.709999999963</v>
      </c>
      <c r="CG83" s="40">
        <f t="shared" si="264"/>
        <v>35295.680000000051</v>
      </c>
      <c r="CH83" s="40">
        <f t="shared" si="264"/>
        <v>-88718</v>
      </c>
      <c r="CI83" s="40">
        <f t="shared" si="264"/>
        <v>-279667</v>
      </c>
      <c r="CJ83" s="40">
        <f t="shared" si="264"/>
        <v>-150030</v>
      </c>
      <c r="CK83" s="40">
        <f t="shared" si="264"/>
        <v>-129383</v>
      </c>
      <c r="CL83" s="40">
        <f t="shared" si="264"/>
        <v>-63740</v>
      </c>
      <c r="CM83" s="258">
        <f t="shared" si="264"/>
        <v>1015</v>
      </c>
      <c r="CN83" s="258">
        <f t="shared" si="264"/>
        <v>-7199</v>
      </c>
      <c r="CO83" s="258">
        <f t="shared" si="265"/>
        <v>-33063</v>
      </c>
      <c r="CP83" s="315">
        <f t="shared" si="265"/>
        <v>874</v>
      </c>
      <c r="CQ83" s="34">
        <f t="shared" si="265"/>
        <v>239556</v>
      </c>
      <c r="CR83" s="34">
        <f t="shared" si="265"/>
        <v>341340</v>
      </c>
      <c r="CS83" s="34">
        <f t="shared" si="265"/>
        <v>388987</v>
      </c>
      <c r="CT83" s="34">
        <f t="shared" si="265"/>
        <v>157640</v>
      </c>
      <c r="CU83" s="34">
        <f t="shared" si="265"/>
        <v>97781</v>
      </c>
      <c r="CV83" s="34">
        <f t="shared" si="265"/>
        <v>186186</v>
      </c>
      <c r="CW83" s="34">
        <f t="shared" si="265"/>
        <v>189237</v>
      </c>
      <c r="CX83" s="34">
        <f t="shared" si="265"/>
        <v>114674</v>
      </c>
      <c r="CY83" s="34">
        <f t="shared" si="266"/>
        <v>114050</v>
      </c>
      <c r="CZ83" s="34">
        <f t="shared" si="266"/>
        <v>53413</v>
      </c>
      <c r="DA83" s="34">
        <f t="shared" si="266"/>
        <v>48415</v>
      </c>
      <c r="DB83" s="34">
        <f t="shared" si="266"/>
        <v>140357</v>
      </c>
      <c r="DC83" s="34">
        <f t="shared" si="266"/>
        <v>-88256</v>
      </c>
      <c r="DD83" s="34">
        <f t="shared" si="266"/>
        <v>-223083</v>
      </c>
      <c r="DE83" s="34">
        <f t="shared" si="266"/>
        <v>-254421</v>
      </c>
      <c r="DF83" s="34">
        <f t="shared" si="266"/>
        <v>23274</v>
      </c>
      <c r="DG83" s="34">
        <f t="shared" si="266"/>
        <v>33719</v>
      </c>
      <c r="DH83" s="34">
        <f t="shared" si="266"/>
        <v>-47825</v>
      </c>
      <c r="DI83" s="34">
        <f t="shared" si="267"/>
        <v>-90011</v>
      </c>
      <c r="DJ83" s="34">
        <f t="shared" si="267"/>
        <v>13422</v>
      </c>
      <c r="DK83" s="34">
        <f t="shared" si="267"/>
        <v>-99770</v>
      </c>
      <c r="DL83" s="34">
        <f t="shared" si="267"/>
        <v>-28870</v>
      </c>
      <c r="DM83" s="34">
        <f t="shared" si="267"/>
        <v>-49461</v>
      </c>
      <c r="DN83" s="34">
        <f t="shared" si="267"/>
        <v>-165804</v>
      </c>
      <c r="DO83" s="34">
        <f t="shared" si="267"/>
        <v>-202173</v>
      </c>
      <c r="DP83" s="34">
        <f t="shared" si="267"/>
        <v>-7878</v>
      </c>
      <c r="DQ83" s="34">
        <f t="shared" si="267"/>
        <v>249593</v>
      </c>
      <c r="DR83" s="34">
        <f t="shared" si="267"/>
        <v>38959</v>
      </c>
      <c r="DS83" s="34">
        <f t="shared" si="267"/>
        <v>101588</v>
      </c>
      <c r="DT83" s="34">
        <f t="shared" si="267"/>
        <v>-57787</v>
      </c>
      <c r="DU83" s="34">
        <f t="shared" si="267"/>
        <v>-355535</v>
      </c>
      <c r="DV83" s="34">
        <f t="shared" si="267"/>
        <v>-194666</v>
      </c>
      <c r="DW83" s="34">
        <f t="shared" si="267"/>
        <v>-101614</v>
      </c>
      <c r="DX83" s="34">
        <f t="shared" si="267"/>
        <v>-118662</v>
      </c>
      <c r="DY83" s="34">
        <f t="shared" si="267"/>
        <v>-90547</v>
      </c>
      <c r="DZ83" s="327"/>
      <c r="EA83" s="61">
        <f>'MONTHLY SUMMARIES'!H55</f>
        <v>99139</v>
      </c>
    </row>
    <row r="84" spans="1:131" s="34" customFormat="1" x14ac:dyDescent="0.25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3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4">
        <v>751427</v>
      </c>
      <c r="BI84" s="432">
        <v>1054038</v>
      </c>
      <c r="BJ84" s="432">
        <v>1721202</v>
      </c>
      <c r="BK84" s="432">
        <v>2083690</v>
      </c>
      <c r="BL84" s="281">
        <v>2780657</v>
      </c>
      <c r="BM84" s="281">
        <v>3061744</v>
      </c>
      <c r="BN84" s="281">
        <v>1608145</v>
      </c>
      <c r="BO84" s="281">
        <v>269337</v>
      </c>
      <c r="BP84" s="281">
        <v>398898</v>
      </c>
      <c r="BQ84" s="281">
        <v>269337</v>
      </c>
      <c r="BR84" s="281">
        <v>248171</v>
      </c>
      <c r="BS84" s="281">
        <v>263572</v>
      </c>
      <c r="BT84" s="281"/>
      <c r="BU84" s="39">
        <f t="shared" si="263"/>
        <v>44906.010000000009</v>
      </c>
      <c r="BV84" s="40">
        <f t="shared" si="263"/>
        <v>626265.60999999987</v>
      </c>
      <c r="BW84" s="40">
        <f t="shared" si="263"/>
        <v>741255.60000000009</v>
      </c>
      <c r="BX84" s="40">
        <f t="shared" si="263"/>
        <v>246847.39000000013</v>
      </c>
      <c r="BY84" s="40">
        <f t="shared" si="263"/>
        <v>560177.30000000005</v>
      </c>
      <c r="BZ84" s="40">
        <f t="shared" si="263"/>
        <v>-410464.70999999996</v>
      </c>
      <c r="CA84" s="40">
        <f t="shared" si="263"/>
        <v>765638.14</v>
      </c>
      <c r="CB84" s="40">
        <f t="shared" si="263"/>
        <v>420494.94999999995</v>
      </c>
      <c r="CC84" s="40">
        <f t="shared" si="263"/>
        <v>-133775.69999999995</v>
      </c>
      <c r="CD84" s="40">
        <f t="shared" si="263"/>
        <v>232052.51</v>
      </c>
      <c r="CE84" s="40">
        <f t="shared" si="264"/>
        <v>-117808.41999999993</v>
      </c>
      <c r="CF84" s="40">
        <f t="shared" si="264"/>
        <v>567404.27</v>
      </c>
      <c r="CG84" s="40">
        <f t="shared" si="264"/>
        <v>-104720.89999999991</v>
      </c>
      <c r="CH84" s="40">
        <f t="shared" si="264"/>
        <v>-401240</v>
      </c>
      <c r="CI84" s="40">
        <f t="shared" si="264"/>
        <v>-1141263</v>
      </c>
      <c r="CJ84" s="40">
        <f t="shared" si="264"/>
        <v>-972121</v>
      </c>
      <c r="CK84" s="40">
        <f t="shared" si="264"/>
        <v>-979158</v>
      </c>
      <c r="CL84" s="40">
        <f t="shared" si="264"/>
        <v>-17289</v>
      </c>
      <c r="CM84" s="258">
        <f t="shared" si="264"/>
        <v>-493180</v>
      </c>
      <c r="CN84" s="258">
        <f t="shared" si="264"/>
        <v>-386805</v>
      </c>
      <c r="CO84" s="258">
        <f t="shared" si="265"/>
        <v>255941</v>
      </c>
      <c r="CP84" s="315">
        <f t="shared" si="265"/>
        <v>4914</v>
      </c>
      <c r="CQ84" s="34">
        <f t="shared" si="265"/>
        <v>1161358</v>
      </c>
      <c r="CR84" s="34">
        <f t="shared" si="265"/>
        <v>2038085</v>
      </c>
      <c r="CS84" s="34">
        <f t="shared" si="265"/>
        <v>1942211</v>
      </c>
      <c r="CT84" s="34">
        <f t="shared" si="265"/>
        <v>-42807</v>
      </c>
      <c r="CU84" s="34">
        <f t="shared" si="265"/>
        <v>800867</v>
      </c>
      <c r="CV84" s="34">
        <f t="shared" si="265"/>
        <v>721222</v>
      </c>
      <c r="CW84" s="34">
        <f t="shared" si="265"/>
        <v>684580</v>
      </c>
      <c r="CX84" s="34">
        <f t="shared" si="265"/>
        <v>272844</v>
      </c>
      <c r="CY84" s="34">
        <f t="shared" si="266"/>
        <v>536380</v>
      </c>
      <c r="CZ84" s="34">
        <f t="shared" si="266"/>
        <v>350330</v>
      </c>
      <c r="DA84" s="34">
        <f t="shared" si="266"/>
        <v>-41613</v>
      </c>
      <c r="DB84" s="34">
        <f t="shared" si="266"/>
        <v>579487</v>
      </c>
      <c r="DC84" s="34">
        <f t="shared" si="266"/>
        <v>-508553</v>
      </c>
      <c r="DD84" s="34">
        <f t="shared" si="266"/>
        <v>-1752897</v>
      </c>
      <c r="DE84" s="34">
        <f t="shared" si="266"/>
        <v>-1554776</v>
      </c>
      <c r="DF84" s="34">
        <f t="shared" si="266"/>
        <v>363328</v>
      </c>
      <c r="DG84" s="34">
        <f t="shared" si="266"/>
        <v>18998</v>
      </c>
      <c r="DH84" s="34">
        <f t="shared" si="266"/>
        <v>-854396</v>
      </c>
      <c r="DI84" s="34">
        <f t="shared" si="267"/>
        <v>-647830</v>
      </c>
      <c r="DJ84" s="34">
        <f t="shared" si="267"/>
        <v>-486714</v>
      </c>
      <c r="DK84" s="34">
        <f t="shared" si="267"/>
        <v>-505144</v>
      </c>
      <c r="DL84" s="34">
        <f t="shared" si="267"/>
        <v>-12386</v>
      </c>
      <c r="DM84" s="34">
        <f t="shared" si="267"/>
        <v>-295527</v>
      </c>
      <c r="DN84" s="34">
        <f t="shared" si="267"/>
        <v>-727191</v>
      </c>
      <c r="DO84" s="34">
        <f t="shared" si="267"/>
        <v>-609867</v>
      </c>
      <c r="DP84" s="34">
        <f t="shared" si="267"/>
        <v>-585640</v>
      </c>
      <c r="DQ84" s="34">
        <f t="shared" si="267"/>
        <v>-2813</v>
      </c>
      <c r="DR84" s="34">
        <f t="shared" si="267"/>
        <v>-279137</v>
      </c>
      <c r="DS84" s="34">
        <f t="shared" si="267"/>
        <v>33462</v>
      </c>
      <c r="DT84" s="34">
        <f t="shared" si="267"/>
        <v>-505719</v>
      </c>
      <c r="DU84" s="34">
        <f t="shared" si="267"/>
        <v>-1421605</v>
      </c>
      <c r="DV84" s="34">
        <f t="shared" si="267"/>
        <v>-580714</v>
      </c>
      <c r="DW84" s="34">
        <f t="shared" si="267"/>
        <v>-683236</v>
      </c>
      <c r="DX84" s="34">
        <f t="shared" si="267"/>
        <v>-704402</v>
      </c>
      <c r="DY84" s="34">
        <f t="shared" si="267"/>
        <v>-391542</v>
      </c>
      <c r="DZ84" s="327"/>
      <c r="EA84" s="61">
        <f>'MONTHLY SUMMARIES'!H56</f>
        <v>263572</v>
      </c>
    </row>
    <row r="85" spans="1:131" s="127" customFormat="1" x14ac:dyDescent="0.25">
      <c r="A85" s="144"/>
      <c r="B85" s="35" t="s">
        <v>148</v>
      </c>
      <c r="C85" s="137">
        <f>SUM(C76:C84)</f>
        <v>17158995.789999999</v>
      </c>
      <c r="D85" s="138">
        <f t="shared" ref="D85:P85" si="268">SUM(D76:D84)</f>
        <v>21799000.240000002</v>
      </c>
      <c r="E85" s="138">
        <f t="shared" si="268"/>
        <v>20709964.120000001</v>
      </c>
      <c r="F85" s="138">
        <f t="shared" si="268"/>
        <v>15695488.789999999</v>
      </c>
      <c r="G85" s="138">
        <f t="shared" si="268"/>
        <v>10065126.92</v>
      </c>
      <c r="H85" s="138">
        <f t="shared" si="268"/>
        <v>6902320.1800000006</v>
      </c>
      <c r="I85" s="138">
        <f t="shared" si="268"/>
        <v>3954948.3499999996</v>
      </c>
      <c r="J85" s="138">
        <f t="shared" si="268"/>
        <v>3809661.1800000006</v>
      </c>
      <c r="K85" s="138">
        <f t="shared" si="268"/>
        <v>4060337.59</v>
      </c>
      <c r="L85" s="139">
        <f t="shared" si="268"/>
        <v>4341955.24</v>
      </c>
      <c r="M85" s="138">
        <f t="shared" si="268"/>
        <v>7908454.3899999997</v>
      </c>
      <c r="N85" s="138">
        <f t="shared" si="268"/>
        <v>14739438.940000001</v>
      </c>
      <c r="O85" s="138">
        <f t="shared" si="268"/>
        <v>15993415.84</v>
      </c>
      <c r="P85" s="138">
        <f t="shared" si="268"/>
        <v>20710079</v>
      </c>
      <c r="Q85" s="138">
        <f t="shared" ref="Q85:V85" si="269">SUM(Q76:Q84)</f>
        <v>19185922</v>
      </c>
      <c r="R85" s="138">
        <f t="shared" si="269"/>
        <v>16368697</v>
      </c>
      <c r="S85" s="138">
        <f t="shared" si="269"/>
        <v>11186134</v>
      </c>
      <c r="T85" s="138">
        <f t="shared" si="269"/>
        <v>5682376</v>
      </c>
      <c r="U85" s="138">
        <f t="shared" si="269"/>
        <v>5004496</v>
      </c>
      <c r="V85" s="138">
        <f t="shared" si="269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4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5">
        <v>4698253</v>
      </c>
      <c r="BI85" s="433">
        <v>8050033</v>
      </c>
      <c r="BJ85" s="433">
        <v>18119842</v>
      </c>
      <c r="BK85" s="433">
        <v>23933668</v>
      </c>
      <c r="BL85" s="282">
        <v>27574389</v>
      </c>
      <c r="BM85" s="282">
        <v>25873922</v>
      </c>
      <c r="BN85" s="282">
        <v>21556040</v>
      </c>
      <c r="BO85" s="282">
        <v>4072835</v>
      </c>
      <c r="BP85" s="282">
        <v>4449478</v>
      </c>
      <c r="BQ85" s="282">
        <v>4072835</v>
      </c>
      <c r="BR85" s="282">
        <v>3587476</v>
      </c>
      <c r="BS85" s="282">
        <v>3327691</v>
      </c>
      <c r="BT85" s="282"/>
      <c r="BU85" s="41">
        <f>SUM(BU76:BU84)</f>
        <v>-1165579.9499999993</v>
      </c>
      <c r="BV85" s="140">
        <f t="shared" ref="BV85:BW85" si="270">SUM(BV76:BV84)</f>
        <v>-1088921.2399999995</v>
      </c>
      <c r="BW85" s="140">
        <f t="shared" si="270"/>
        <v>-1524042.1200000006</v>
      </c>
      <c r="BX85" s="140">
        <f t="shared" ref="BX85:BY85" si="271">SUM(BX76:BX84)</f>
        <v>673208.21000000101</v>
      </c>
      <c r="BY85" s="140">
        <f t="shared" si="271"/>
        <v>1121007.0799999996</v>
      </c>
      <c r="BZ85" s="140">
        <f t="shared" ref="BZ85:CA85" si="272">SUM(BZ76:BZ84)</f>
        <v>-1219944.1800000002</v>
      </c>
      <c r="CA85" s="140">
        <f t="shared" si="272"/>
        <v>1049547.6499999999</v>
      </c>
      <c r="CB85" s="140">
        <f t="shared" ref="CB85:CC85" si="273">SUM(CB76:CB84)</f>
        <v>648274.82000000007</v>
      </c>
      <c r="CC85" s="140">
        <f t="shared" si="273"/>
        <v>378568.41000000003</v>
      </c>
      <c r="CD85" s="140">
        <f t="shared" ref="CD85:CE85" si="274">SUM(CD76:CD84)</f>
        <v>490815.76000000013</v>
      </c>
      <c r="CE85" s="140">
        <f t="shared" si="274"/>
        <v>-158206.38999999943</v>
      </c>
      <c r="CF85" s="140">
        <f t="shared" ref="CF85:CG85" si="275">SUM(CF76:CF84)</f>
        <v>-1498724.94</v>
      </c>
      <c r="CG85" s="140">
        <f t="shared" si="275"/>
        <v>586432.16000000027</v>
      </c>
      <c r="CH85" s="140">
        <f t="shared" ref="CH85:CI85" si="276">SUM(CH76:CH84)</f>
        <v>1065689</v>
      </c>
      <c r="CI85" s="140">
        <f t="shared" si="276"/>
        <v>-649219</v>
      </c>
      <c r="CJ85" s="140">
        <f t="shared" ref="CJ85:CK85" si="277">SUM(CJ76:CJ84)</f>
        <v>-2102659</v>
      </c>
      <c r="CK85" s="140">
        <f t="shared" si="277"/>
        <v>-2635013</v>
      </c>
      <c r="CL85" s="140">
        <f t="shared" ref="CL85:CM85" si="278">SUM(CL76:CL84)</f>
        <v>-223859</v>
      </c>
      <c r="CM85" s="259">
        <f t="shared" si="278"/>
        <v>-640269</v>
      </c>
      <c r="CN85" s="259">
        <f t="shared" ref="CN85:CO85" si="279">SUM(CN76:CN84)</f>
        <v>-721586</v>
      </c>
      <c r="CO85" s="259">
        <f t="shared" si="279"/>
        <v>-329461</v>
      </c>
      <c r="CP85" s="316">
        <f t="shared" ref="CP85:CQ85" si="280">SUM(CP76:CP84)</f>
        <v>-794805</v>
      </c>
      <c r="CQ85" s="127">
        <f t="shared" si="280"/>
        <v>901131</v>
      </c>
      <c r="CR85" s="127">
        <f t="shared" ref="CR85:CS85" si="281">SUM(CR76:CR84)</f>
        <v>4392877</v>
      </c>
      <c r="CS85" s="127">
        <f t="shared" si="281"/>
        <v>3961237</v>
      </c>
      <c r="CT85" s="127">
        <f t="shared" ref="CT85:CU85" si="282">SUM(CT76:CT84)</f>
        <v>2286510</v>
      </c>
      <c r="CU85" s="127">
        <f t="shared" si="282"/>
        <v>3581734</v>
      </c>
      <c r="CV85" s="127">
        <f t="shared" ref="CV85" si="283">SUM(CV76:CV84)</f>
        <v>3793655</v>
      </c>
      <c r="CW85" s="127">
        <f t="shared" ref="CW85" si="284">SUM(CW76:CW84)</f>
        <v>2447345</v>
      </c>
      <c r="CX85" s="127">
        <f t="shared" ref="CX85" si="285">SUM(CX76:CX84)</f>
        <v>1321751</v>
      </c>
      <c r="CY85" s="127">
        <f t="shared" ref="CY85" si="286">SUM(CY76:CY84)</f>
        <v>1887469</v>
      </c>
      <c r="CZ85" s="127">
        <f t="shared" ref="CZ85" si="287">SUM(CZ76:CZ84)</f>
        <v>1133088</v>
      </c>
      <c r="DA85" s="127">
        <f t="shared" ref="DA85" si="288">SUM(DA76:DA84)</f>
        <v>788499</v>
      </c>
      <c r="DB85" s="127">
        <f t="shared" ref="DB85" si="289">SUM(DB76:DB84)</f>
        <v>3757700</v>
      </c>
      <c r="DC85" s="127">
        <f t="shared" ref="DC85" si="290">SUM(DC76:DC84)</f>
        <v>1671941</v>
      </c>
      <c r="DD85" s="127">
        <f t="shared" ref="DD85:DE85" si="291">SUM(DD76:DD84)</f>
        <v>2006980</v>
      </c>
      <c r="DE85" s="127">
        <f t="shared" si="291"/>
        <v>1334261</v>
      </c>
      <c r="DF85" s="127">
        <f t="shared" ref="DF85" si="292">SUM(DF76:DF84)</f>
        <v>2869490</v>
      </c>
      <c r="DG85" s="127">
        <f t="shared" ref="DG85" si="293">SUM(DG76:DG84)</f>
        <v>1286176</v>
      </c>
      <c r="DH85" s="127">
        <f t="shared" ref="DH85" si="294">SUM(DH76:DH84)</f>
        <v>-218127</v>
      </c>
      <c r="DI85" s="127">
        <f t="shared" ref="DI85" si="295">SUM(DI76:DI84)</f>
        <v>-546529</v>
      </c>
      <c r="DJ85" s="127">
        <f t="shared" ref="DJ85" si="296">SUM(DJ76:DJ84)</f>
        <v>-316414</v>
      </c>
      <c r="DK85" s="127">
        <f t="shared" ref="DK85:DL85" si="297">SUM(DK76:DK84)</f>
        <v>-1524217</v>
      </c>
      <c r="DL85" s="127">
        <f t="shared" si="297"/>
        <v>-141959</v>
      </c>
      <c r="DM85" s="127">
        <f t="shared" ref="DM85:DN85" si="298">SUM(DM76:DM84)</f>
        <v>-758887</v>
      </c>
      <c r="DN85" s="127">
        <f t="shared" si="298"/>
        <v>-3097413</v>
      </c>
      <c r="DO85" s="127">
        <f t="shared" ref="DO85:DP85" si="299">SUM(DO76:DO84)</f>
        <v>-2273287</v>
      </c>
      <c r="DP85" s="127">
        <f t="shared" si="299"/>
        <v>-1520729</v>
      </c>
      <c r="DQ85" s="127">
        <f t="shared" ref="DQ85" si="300">SUM(DQ76:DQ84)</f>
        <v>2058322</v>
      </c>
      <c r="DR85" s="127">
        <f t="shared" ref="DR85:DS85" si="301">SUM(DR76:DR84)</f>
        <v>642621</v>
      </c>
      <c r="DS85" s="127">
        <f t="shared" si="301"/>
        <v>2469309</v>
      </c>
      <c r="DT85" s="127">
        <f t="shared" ref="DT85" si="302">SUM(DT76:DT84)</f>
        <v>3714474</v>
      </c>
      <c r="DU85" s="127">
        <f t="shared" ref="DU85:DV85" si="303">SUM(DU76:DU84)</f>
        <v>-6379102</v>
      </c>
      <c r="DV85" s="127">
        <f t="shared" si="303"/>
        <v>-2014376</v>
      </c>
      <c r="DW85" s="127">
        <f t="shared" ref="DW85" si="304">SUM(DW76:DW84)</f>
        <v>-654644</v>
      </c>
      <c r="DX85" s="127">
        <f t="shared" ref="DX85:DY85" si="305">SUM(DX76:DX84)</f>
        <v>-1140003</v>
      </c>
      <c r="DY85" s="127">
        <f t="shared" si="305"/>
        <v>-811366</v>
      </c>
      <c r="DZ85" s="328"/>
      <c r="EA85" s="249">
        <f>EA76+EA79+EA82+EA83+EA84</f>
        <v>3327691</v>
      </c>
    </row>
    <row r="86" spans="1:131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7"/>
      <c r="CQ86" s="300"/>
      <c r="CR86" s="300"/>
      <c r="CS86" s="300"/>
      <c r="CT86" s="300"/>
      <c r="CU86" s="300"/>
      <c r="CV86" s="300"/>
      <c r="CW86" s="300"/>
      <c r="CX86" s="300"/>
      <c r="CY86" s="300"/>
      <c r="CZ86" s="300"/>
      <c r="DA86" s="300"/>
      <c r="DB86" s="300"/>
      <c r="DC86" s="300"/>
      <c r="DD86" s="300"/>
      <c r="DE86" s="300"/>
      <c r="DF86" s="300"/>
      <c r="DG86" s="300"/>
      <c r="DH86" s="300"/>
      <c r="DI86" s="300"/>
      <c r="DJ86" s="300"/>
      <c r="DK86" s="300"/>
      <c r="DL86" s="300"/>
      <c r="DM86" s="300"/>
      <c r="DN86" s="300"/>
      <c r="DO86" s="300"/>
      <c r="DP86" s="300"/>
      <c r="DQ86" s="300"/>
      <c r="DR86" s="300"/>
      <c r="DS86" s="300"/>
      <c r="DT86" s="300"/>
      <c r="DU86" s="300"/>
      <c r="DV86" s="300"/>
      <c r="DW86" s="300"/>
      <c r="DX86" s="300"/>
      <c r="DY86" s="300"/>
      <c r="DZ86" s="327"/>
      <c r="EA86" s="46"/>
    </row>
    <row r="87" spans="1:131" s="34" customFormat="1" x14ac:dyDescent="0.25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3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4">
        <v>47132429</v>
      </c>
      <c r="BI87" s="432">
        <v>46072554</v>
      </c>
      <c r="BJ87" s="432">
        <v>46036547</v>
      </c>
      <c r="BK87" s="432">
        <v>51732916</v>
      </c>
      <c r="BL87" s="281">
        <v>56416392</v>
      </c>
      <c r="BM87" s="281">
        <v>62138650</v>
      </c>
      <c r="BN87" s="281">
        <v>66388039</v>
      </c>
      <c r="BO87" s="281">
        <v>60971379</v>
      </c>
      <c r="BP87" s="281">
        <v>65468643</v>
      </c>
      <c r="BQ87" s="281">
        <v>60971379</v>
      </c>
      <c r="BR87" s="281">
        <v>57592055</v>
      </c>
      <c r="BS87" s="281">
        <v>53537492</v>
      </c>
      <c r="BT87" s="281"/>
      <c r="BU87" s="39">
        <f t="shared" ref="BU87:DY87" si="306">O87-C87</f>
        <v>-844743.38000000268</v>
      </c>
      <c r="BV87" s="40">
        <f t="shared" si="306"/>
        <v>1084856.8800000027</v>
      </c>
      <c r="BW87" s="40">
        <f t="shared" si="306"/>
        <v>4122406.6700000018</v>
      </c>
      <c r="BX87" s="40">
        <f t="shared" si="306"/>
        <v>5194700.2100000009</v>
      </c>
      <c r="BY87" s="40">
        <f t="shared" si="306"/>
        <v>7902571.2299999967</v>
      </c>
      <c r="BZ87" s="40">
        <f t="shared" si="306"/>
        <v>11831808.18</v>
      </c>
      <c r="CA87" s="40">
        <f t="shared" si="306"/>
        <v>13979856.840000004</v>
      </c>
      <c r="CB87" s="40">
        <f t="shared" si="306"/>
        <v>16226394.960000001</v>
      </c>
      <c r="CC87" s="40">
        <f t="shared" si="306"/>
        <v>16771818.780000001</v>
      </c>
      <c r="CD87" s="40">
        <f t="shared" si="306"/>
        <v>16613352.039999999</v>
      </c>
      <c r="CE87" s="40">
        <f t="shared" si="306"/>
        <v>16099539.770000003</v>
      </c>
      <c r="CF87" s="40">
        <f t="shared" si="306"/>
        <v>15641969.700000003</v>
      </c>
      <c r="CG87" s="40">
        <f t="shared" si="306"/>
        <v>13573280.5</v>
      </c>
      <c r="CH87" s="40">
        <f t="shared" si="306"/>
        <v>14098399</v>
      </c>
      <c r="CI87" s="40">
        <f t="shared" si="306"/>
        <v>11914548</v>
      </c>
      <c r="CJ87" s="40">
        <f t="shared" si="306"/>
        <v>10554700</v>
      </c>
      <c r="CK87" s="40">
        <f t="shared" si="306"/>
        <v>5316286</v>
      </c>
      <c r="CL87" s="40">
        <f t="shared" si="306"/>
        <v>1300065</v>
      </c>
      <c r="CM87" s="258">
        <f t="shared" si="306"/>
        <v>-359007</v>
      </c>
      <c r="CN87" s="258">
        <f t="shared" si="306"/>
        <v>-2602694</v>
      </c>
      <c r="CO87" s="258">
        <f t="shared" si="306"/>
        <v>-3868204</v>
      </c>
      <c r="CP87" s="315">
        <f t="shared" si="306"/>
        <v>-4478071</v>
      </c>
      <c r="CQ87" s="34">
        <f t="shared" si="306"/>
        <v>-4321151</v>
      </c>
      <c r="CR87" s="34">
        <f t="shared" si="306"/>
        <v>-4200386</v>
      </c>
      <c r="CS87" s="34">
        <f t="shared" si="306"/>
        <v>-3013631</v>
      </c>
      <c r="CT87" s="34">
        <f t="shared" si="306"/>
        <v>-2895394</v>
      </c>
      <c r="CU87" s="34">
        <f t="shared" si="306"/>
        <v>-6005993</v>
      </c>
      <c r="CV87" s="34">
        <f t="shared" si="306"/>
        <v>-6031209</v>
      </c>
      <c r="CW87" s="34">
        <f t="shared" si="306"/>
        <v>-2744130</v>
      </c>
      <c r="CX87" s="34">
        <f t="shared" si="306"/>
        <v>-1936610</v>
      </c>
      <c r="CY87" s="34">
        <f t="shared" si="306"/>
        <v>-708191</v>
      </c>
      <c r="CZ87" s="34">
        <f t="shared" si="306"/>
        <v>-2384828</v>
      </c>
      <c r="DA87" s="34">
        <f t="shared" si="306"/>
        <v>-2502457</v>
      </c>
      <c r="DB87" s="34">
        <f t="shared" si="306"/>
        <v>-1789489</v>
      </c>
      <c r="DC87" s="34">
        <f t="shared" si="306"/>
        <v>-912929</v>
      </c>
      <c r="DD87" s="34">
        <f t="shared" si="306"/>
        <v>216343</v>
      </c>
      <c r="DE87" s="34">
        <f t="shared" si="306"/>
        <v>323825</v>
      </c>
      <c r="DF87" s="34">
        <f t="shared" si="306"/>
        <v>1328925</v>
      </c>
      <c r="DG87" s="34">
        <f t="shared" si="306"/>
        <v>3224524</v>
      </c>
      <c r="DH87" s="34">
        <f t="shared" si="306"/>
        <v>3914481</v>
      </c>
      <c r="DI87" s="34">
        <f t="shared" si="306"/>
        <v>3311617</v>
      </c>
      <c r="DJ87" s="34">
        <f t="shared" si="306"/>
        <v>2894319</v>
      </c>
      <c r="DK87" s="34">
        <f t="shared" si="306"/>
        <v>-3937296</v>
      </c>
      <c r="DL87" s="34">
        <f t="shared" si="306"/>
        <v>1985626</v>
      </c>
      <c r="DM87" s="34">
        <f t="shared" si="306"/>
        <v>2131900</v>
      </c>
      <c r="DN87" s="34">
        <f t="shared" si="306"/>
        <v>1776734</v>
      </c>
      <c r="DO87" s="34">
        <f t="shared" si="306"/>
        <v>1017937</v>
      </c>
      <c r="DP87" s="34">
        <f t="shared" si="306"/>
        <v>44290</v>
      </c>
      <c r="DQ87" s="34">
        <f t="shared" si="306"/>
        <v>2700608</v>
      </c>
      <c r="DR87" s="34">
        <f t="shared" si="306"/>
        <v>556501</v>
      </c>
      <c r="DS87" s="34">
        <f t="shared" si="306"/>
        <v>2381345</v>
      </c>
      <c r="DT87" s="34">
        <f t="shared" si="306"/>
        <v>3344188</v>
      </c>
      <c r="DU87" s="34">
        <f t="shared" si="306"/>
        <v>-2566892</v>
      </c>
      <c r="DV87" s="34">
        <f t="shared" si="306"/>
        <v>4766004</v>
      </c>
      <c r="DW87" s="34">
        <f t="shared" si="306"/>
        <v>9770151</v>
      </c>
      <c r="DX87" s="34">
        <f t="shared" si="306"/>
        <v>6390827</v>
      </c>
      <c r="DY87" s="34">
        <f t="shared" si="306"/>
        <v>5112894</v>
      </c>
      <c r="DZ87" s="327"/>
      <c r="EA87" s="61">
        <f>'MONTHLY SUMMARIES'!H59</f>
        <v>53537492</v>
      </c>
    </row>
    <row r="88" spans="1:131" s="34" customFormat="1" x14ac:dyDescent="0.2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51275513.700000003</v>
      </c>
      <c r="X88" s="38">
        <f>X87-X89</f>
        <v>50223212.240000002</v>
      </c>
      <c r="Y88" s="208">
        <f>Y87-Y89</f>
        <v>48916509.640000001</v>
      </c>
      <c r="Z88" s="208">
        <f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3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4">
        <v>47015360</v>
      </c>
      <c r="BI88" s="432">
        <v>45959213</v>
      </c>
      <c r="BJ88" s="432">
        <v>45932728</v>
      </c>
      <c r="BK88" s="432">
        <v>51638548</v>
      </c>
      <c r="BL88" s="281">
        <v>56322485</v>
      </c>
      <c r="BM88" s="281">
        <v>62047438</v>
      </c>
      <c r="BN88" s="281">
        <v>66306282</v>
      </c>
      <c r="BO88" s="281">
        <v>60892553</v>
      </c>
      <c r="BP88" s="281">
        <v>65396024</v>
      </c>
      <c r="BQ88" s="281">
        <v>60903473</v>
      </c>
      <c r="BR88" s="281">
        <v>57540023</v>
      </c>
      <c r="BS88" s="281">
        <v>53496614</v>
      </c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5"/>
      <c r="DZ88" s="327"/>
      <c r="EA88" s="75">
        <f>EA87-EA89</f>
        <v>53496614</v>
      </c>
    </row>
    <row r="89" spans="1:131" s="34" customFormat="1" x14ac:dyDescent="0.2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</v>
      </c>
      <c r="Z89" s="208">
        <v>1372384.16</v>
      </c>
      <c r="AA89" s="208">
        <v>1125362.81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3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4">
        <v>117069</v>
      </c>
      <c r="BI89" s="432">
        <v>113341</v>
      </c>
      <c r="BJ89" s="432">
        <v>103819</v>
      </c>
      <c r="BK89" s="432">
        <v>94368</v>
      </c>
      <c r="BL89" s="281">
        <v>93907</v>
      </c>
      <c r="BM89" s="281">
        <v>91212</v>
      </c>
      <c r="BN89" s="281">
        <v>81757</v>
      </c>
      <c r="BO89" s="281">
        <v>78826</v>
      </c>
      <c r="BP89" s="281">
        <v>72619</v>
      </c>
      <c r="BQ89" s="281">
        <v>67906</v>
      </c>
      <c r="BR89" s="281">
        <v>52032</v>
      </c>
      <c r="BS89" s="281">
        <v>40878</v>
      </c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5"/>
      <c r="DZ89" s="327"/>
      <c r="EA89" s="61">
        <f>GETPIVOTDATA("VALUE",'CRS ESCO pvt'!$I$2,"DATE_FILE",$EA$8,"COMPANY",$EA$6,"TRIM_CAT","Residential-ESCO","TRIM_LINE",A86)</f>
        <v>40878</v>
      </c>
    </row>
    <row r="90" spans="1:131" s="34" customFormat="1" x14ac:dyDescent="0.25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3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4">
        <v>41968522</v>
      </c>
      <c r="BI90" s="432">
        <v>41732866</v>
      </c>
      <c r="BJ90" s="432">
        <v>41956589</v>
      </c>
      <c r="BK90" s="432">
        <v>44937596</v>
      </c>
      <c r="BL90" s="281">
        <v>47402953</v>
      </c>
      <c r="BM90" s="281">
        <v>50518046</v>
      </c>
      <c r="BN90" s="281">
        <v>56177254</v>
      </c>
      <c r="BO90" s="281">
        <v>53993962</v>
      </c>
      <c r="BP90" s="281">
        <v>58755165</v>
      </c>
      <c r="BQ90" s="281">
        <v>53993962</v>
      </c>
      <c r="BR90" s="281">
        <v>49472929</v>
      </c>
      <c r="BS90" s="281">
        <v>47315953</v>
      </c>
      <c r="BT90" s="281"/>
      <c r="BU90" s="39">
        <f t="shared" ref="BU90:DY90" si="307">O90-C90</f>
        <v>3238755.1900000013</v>
      </c>
      <c r="BV90" s="40">
        <f t="shared" si="307"/>
        <v>3589117.9800000004</v>
      </c>
      <c r="BW90" s="40">
        <f t="shared" si="307"/>
        <v>4040354.1000000015</v>
      </c>
      <c r="BX90" s="40">
        <f t="shared" si="307"/>
        <v>4192972.1400000006</v>
      </c>
      <c r="BY90" s="40">
        <f t="shared" si="307"/>
        <v>5789420.1600000001</v>
      </c>
      <c r="BZ90" s="40">
        <f t="shared" si="307"/>
        <v>6130958.1799999997</v>
      </c>
      <c r="CA90" s="40">
        <f t="shared" si="307"/>
        <v>6713118.1700000018</v>
      </c>
      <c r="CB90" s="40">
        <f t="shared" si="307"/>
        <v>7244499.8599999994</v>
      </c>
      <c r="CC90" s="40">
        <f t="shared" si="307"/>
        <v>7208294.4499999993</v>
      </c>
      <c r="CD90" s="40">
        <f t="shared" si="307"/>
        <v>7070193.9699999988</v>
      </c>
      <c r="CE90" s="40">
        <f t="shared" si="307"/>
        <v>6844782.4699999988</v>
      </c>
      <c r="CF90" s="40">
        <f t="shared" si="307"/>
        <v>6693406.1000000015</v>
      </c>
      <c r="CG90" s="40">
        <f t="shared" si="307"/>
        <v>6179965.2199999988</v>
      </c>
      <c r="CH90" s="40">
        <f t="shared" si="307"/>
        <v>6849880</v>
      </c>
      <c r="CI90" s="40">
        <f t="shared" si="307"/>
        <v>6845736</v>
      </c>
      <c r="CJ90" s="40">
        <f t="shared" si="307"/>
        <v>7161885</v>
      </c>
      <c r="CK90" s="40">
        <f t="shared" si="307"/>
        <v>5016063</v>
      </c>
      <c r="CL90" s="40">
        <f t="shared" si="307"/>
        <v>3220722</v>
      </c>
      <c r="CM90" s="258">
        <f t="shared" si="307"/>
        <v>1692589</v>
      </c>
      <c r="CN90" s="258">
        <f t="shared" si="307"/>
        <v>634821</v>
      </c>
      <c r="CO90" s="258">
        <f t="shared" si="307"/>
        <v>211363</v>
      </c>
      <c r="CP90" s="315">
        <f t="shared" si="307"/>
        <v>-681070</v>
      </c>
      <c r="CQ90" s="34">
        <f t="shared" si="307"/>
        <v>-759474</v>
      </c>
      <c r="CR90" s="34">
        <f t="shared" si="307"/>
        <v>-400872</v>
      </c>
      <c r="CS90" s="34">
        <f t="shared" si="307"/>
        <v>174450</v>
      </c>
      <c r="CT90" s="34">
        <f t="shared" si="307"/>
        <v>816036</v>
      </c>
      <c r="CU90" s="34">
        <f t="shared" si="307"/>
        <v>296513</v>
      </c>
      <c r="CV90" s="34">
        <f t="shared" si="307"/>
        <v>118259</v>
      </c>
      <c r="CW90" s="34">
        <f t="shared" si="307"/>
        <v>492528</v>
      </c>
      <c r="CX90" s="34">
        <f t="shared" si="307"/>
        <v>2055059</v>
      </c>
      <c r="CY90" s="34">
        <f t="shared" si="307"/>
        <v>2327257</v>
      </c>
      <c r="CZ90" s="34">
        <f t="shared" si="307"/>
        <v>1864770</v>
      </c>
      <c r="DA90" s="34">
        <f t="shared" si="307"/>
        <v>2190003</v>
      </c>
      <c r="DB90" s="34">
        <f t="shared" si="307"/>
        <v>3078599</v>
      </c>
      <c r="DC90" s="34">
        <f t="shared" si="307"/>
        <v>3837108</v>
      </c>
      <c r="DD90" s="34">
        <f t="shared" si="307"/>
        <v>4280933</v>
      </c>
      <c r="DE90" s="34">
        <f t="shared" si="307"/>
        <v>5120899</v>
      </c>
      <c r="DF90" s="34">
        <f t="shared" si="307"/>
        <v>5832540</v>
      </c>
      <c r="DG90" s="34">
        <f t="shared" si="307"/>
        <v>6982408</v>
      </c>
      <c r="DH90" s="34">
        <f t="shared" si="307"/>
        <v>7656460</v>
      </c>
      <c r="DI90" s="34">
        <f t="shared" si="307"/>
        <v>8175727</v>
      </c>
      <c r="DJ90" s="34">
        <f t="shared" si="307"/>
        <v>7322176</v>
      </c>
      <c r="DK90" s="34">
        <f t="shared" si="307"/>
        <v>4892643</v>
      </c>
      <c r="DL90" s="34">
        <f t="shared" si="307"/>
        <v>6638137</v>
      </c>
      <c r="DM90" s="34">
        <f t="shared" si="307"/>
        <v>6151247</v>
      </c>
      <c r="DN90" s="34">
        <f t="shared" si="307"/>
        <v>5670874</v>
      </c>
      <c r="DO90" s="34">
        <f t="shared" si="307"/>
        <v>5196940</v>
      </c>
      <c r="DP90" s="34">
        <f t="shared" si="307"/>
        <v>4792094</v>
      </c>
      <c r="DQ90" s="34">
        <f t="shared" si="307"/>
        <v>5796162</v>
      </c>
      <c r="DR90" s="34">
        <f t="shared" si="307"/>
        <v>4999807</v>
      </c>
      <c r="DS90" s="34">
        <f t="shared" si="307"/>
        <v>5902608</v>
      </c>
      <c r="DT90" s="34">
        <f t="shared" si="307"/>
        <v>9832245</v>
      </c>
      <c r="DU90" s="34">
        <f t="shared" si="307"/>
        <v>6535874</v>
      </c>
      <c r="DV90" s="34">
        <f t="shared" si="307"/>
        <v>12050206</v>
      </c>
      <c r="DW90" s="34">
        <f t="shared" si="307"/>
        <v>10815682</v>
      </c>
      <c r="DX90" s="34">
        <f t="shared" si="307"/>
        <v>6294649</v>
      </c>
      <c r="DY90" s="34">
        <f t="shared" si="307"/>
        <v>4887387</v>
      </c>
      <c r="DZ90" s="327"/>
      <c r="EA90" s="61">
        <f>'MONTHLY SUMMARIES'!H60</f>
        <v>47315953</v>
      </c>
    </row>
    <row r="91" spans="1:131" s="34" customFormat="1" x14ac:dyDescent="0.2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32900709.559999999</v>
      </c>
      <c r="X91" s="38">
        <f>X90-X92</f>
        <v>32896418.129999999</v>
      </c>
      <c r="Y91" s="208">
        <f>Y90-Y92</f>
        <v>32543684.140000001</v>
      </c>
      <c r="Z91" s="208">
        <f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3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4">
        <v>41831652</v>
      </c>
      <c r="BI91" s="432">
        <v>41606268</v>
      </c>
      <c r="BJ91" s="432">
        <v>41839806</v>
      </c>
      <c r="BK91" s="432">
        <v>44841742</v>
      </c>
      <c r="BL91" s="281">
        <v>47343413</v>
      </c>
      <c r="BM91" s="281">
        <v>50453969</v>
      </c>
      <c r="BN91" s="281">
        <v>56108092</v>
      </c>
      <c r="BO91" s="281">
        <v>53922701</v>
      </c>
      <c r="BP91" s="281">
        <v>58684025</v>
      </c>
      <c r="BQ91" s="281">
        <v>53925888</v>
      </c>
      <c r="BR91" s="281">
        <v>49407321</v>
      </c>
      <c r="BS91" s="281">
        <v>47255056</v>
      </c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5"/>
      <c r="DZ91" s="327"/>
      <c r="EA91" s="75">
        <f>EA90-EA92</f>
        <v>47255056</v>
      </c>
    </row>
    <row r="92" spans="1:131" s="34" customFormat="1" x14ac:dyDescent="0.2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975243.44</v>
      </c>
      <c r="X92" s="38">
        <v>1003700.87</v>
      </c>
      <c r="Y92" s="208">
        <v>914607.86</v>
      </c>
      <c r="Z92" s="208">
        <v>914715.25</v>
      </c>
      <c r="AA92" s="208">
        <v>906826.01</v>
      </c>
      <c r="AB92" s="208">
        <v>950675.18</v>
      </c>
      <c r="AC92" s="208">
        <v>966838.03</v>
      </c>
      <c r="AD92" s="208">
        <v>950897.47</v>
      </c>
      <c r="AE92" s="208">
        <v>960633.49</v>
      </c>
      <c r="AF92" s="208">
        <v>949989.77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3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4">
        <v>136870</v>
      </c>
      <c r="BI92" s="432">
        <v>126598</v>
      </c>
      <c r="BJ92" s="432">
        <v>116783</v>
      </c>
      <c r="BK92" s="432">
        <v>95854</v>
      </c>
      <c r="BL92" s="281">
        <v>59540</v>
      </c>
      <c r="BM92" s="281">
        <v>64077</v>
      </c>
      <c r="BN92" s="281">
        <v>69162</v>
      </c>
      <c r="BO92" s="281">
        <v>71261</v>
      </c>
      <c r="BP92" s="281">
        <v>71140</v>
      </c>
      <c r="BQ92" s="281">
        <v>68074</v>
      </c>
      <c r="BR92" s="281">
        <v>65608</v>
      </c>
      <c r="BS92" s="281">
        <v>60897</v>
      </c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5"/>
      <c r="DZ92" s="327"/>
      <c r="EA92" s="61">
        <f>GETPIVOTDATA("VALUE",'CRS ESCO pvt'!$I$2,"DATE_FILE",$EA$8,"COMPANY",$EA$6,"TRIM_CAT","Low Income Residential-ESCO","TRIM_LINE",A86)</f>
        <v>60897</v>
      </c>
    </row>
    <row r="93" spans="1:131" s="34" customFormat="1" x14ac:dyDescent="0.25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3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4">
        <v>2302280</v>
      </c>
      <c r="BI93" s="432">
        <v>2220485</v>
      </c>
      <c r="BJ93" s="432">
        <v>2099644</v>
      </c>
      <c r="BK93" s="432">
        <v>2572498</v>
      </c>
      <c r="BL93" s="281">
        <v>2933698</v>
      </c>
      <c r="BM93" s="281">
        <v>3583511</v>
      </c>
      <c r="BN93" s="281">
        <v>3118164</v>
      </c>
      <c r="BO93" s="281">
        <v>2026481</v>
      </c>
      <c r="BP93" s="281">
        <v>2502851</v>
      </c>
      <c r="BQ93" s="281">
        <v>2026481</v>
      </c>
      <c r="BR93" s="281">
        <v>1855553</v>
      </c>
      <c r="BS93" s="281">
        <v>1733260</v>
      </c>
      <c r="BT93" s="281"/>
      <c r="BU93" s="39">
        <f t="shared" ref="BU93:CD95" si="308">O93-C93</f>
        <v>91339.989999999991</v>
      </c>
      <c r="BV93" s="40">
        <f t="shared" si="308"/>
        <v>620145.05000000005</v>
      </c>
      <c r="BW93" s="40">
        <f t="shared" si="308"/>
        <v>1275413.98</v>
      </c>
      <c r="BX93" s="40">
        <f t="shared" si="308"/>
        <v>1443758.8</v>
      </c>
      <c r="BY93" s="40">
        <f t="shared" si="308"/>
        <v>1617077.85</v>
      </c>
      <c r="BZ93" s="40">
        <f t="shared" si="308"/>
        <v>1759047.21</v>
      </c>
      <c r="CA93" s="40">
        <f t="shared" si="308"/>
        <v>1639413.78</v>
      </c>
      <c r="CB93" s="40">
        <f t="shared" si="308"/>
        <v>1608073.08</v>
      </c>
      <c r="CC93" s="40">
        <f t="shared" si="308"/>
        <v>1644506.4</v>
      </c>
      <c r="CD93" s="40">
        <f t="shared" si="308"/>
        <v>1583279.51</v>
      </c>
      <c r="CE93" s="40">
        <f t="shared" ref="CE93:CN95" si="309">Y93-M93</f>
        <v>1473577.21</v>
      </c>
      <c r="CF93" s="40">
        <f t="shared" si="309"/>
        <v>1455697.5699999998</v>
      </c>
      <c r="CG93" s="40">
        <f t="shared" si="309"/>
        <v>1189533.78</v>
      </c>
      <c r="CH93" s="40">
        <f t="shared" si="309"/>
        <v>1020658</v>
      </c>
      <c r="CI93" s="40">
        <f t="shared" si="309"/>
        <v>494159</v>
      </c>
      <c r="CJ93" s="40">
        <f t="shared" si="309"/>
        <v>426310</v>
      </c>
      <c r="CK93" s="40">
        <f t="shared" si="309"/>
        <v>362929</v>
      </c>
      <c r="CL93" s="40">
        <f t="shared" si="309"/>
        <v>218741</v>
      </c>
      <c r="CM93" s="258">
        <f t="shared" si="309"/>
        <v>33741</v>
      </c>
      <c r="CN93" s="258">
        <f t="shared" si="309"/>
        <v>-151555</v>
      </c>
      <c r="CO93" s="258">
        <f t="shared" ref="CO93:CX95" si="310">AI93-W93</f>
        <v>-223040</v>
      </c>
      <c r="CP93" s="315">
        <f t="shared" si="310"/>
        <v>-198018</v>
      </c>
      <c r="CQ93" s="34">
        <f t="shared" si="310"/>
        <v>-120793</v>
      </c>
      <c r="CR93" s="34">
        <f t="shared" si="310"/>
        <v>-52228</v>
      </c>
      <c r="CS93" s="34">
        <f t="shared" si="310"/>
        <v>86781</v>
      </c>
      <c r="CT93" s="34">
        <f t="shared" si="310"/>
        <v>-257494</v>
      </c>
      <c r="CU93" s="34">
        <f t="shared" si="310"/>
        <v>-580493</v>
      </c>
      <c r="CV93" s="34">
        <f t="shared" si="310"/>
        <v>-776281</v>
      </c>
      <c r="CW93" s="34">
        <f t="shared" si="310"/>
        <v>-825443</v>
      </c>
      <c r="CX93" s="34">
        <f t="shared" si="310"/>
        <v>-767260</v>
      </c>
      <c r="CY93" s="34">
        <f t="shared" ref="CY93:DH95" si="311">AS93-AG93</f>
        <v>-555571</v>
      </c>
      <c r="CZ93" s="34">
        <f t="shared" si="311"/>
        <v>-415040</v>
      </c>
      <c r="DA93" s="34">
        <f t="shared" si="311"/>
        <v>-354132</v>
      </c>
      <c r="DB93" s="34">
        <f t="shared" si="311"/>
        <v>-337808</v>
      </c>
      <c r="DC93" s="34">
        <f t="shared" si="311"/>
        <v>-366478</v>
      </c>
      <c r="DD93" s="34">
        <f t="shared" si="311"/>
        <v>-437199</v>
      </c>
      <c r="DE93" s="34">
        <f t="shared" si="311"/>
        <v>-471792</v>
      </c>
      <c r="DF93" s="34">
        <f t="shared" si="311"/>
        <v>-260850</v>
      </c>
      <c r="DG93" s="34">
        <f t="shared" si="311"/>
        <v>117343</v>
      </c>
      <c r="DH93" s="34">
        <f t="shared" si="311"/>
        <v>211652</v>
      </c>
      <c r="DI93" s="34">
        <f t="shared" ref="DI93:DY95" si="312">BC93-AQ93</f>
        <v>229291</v>
      </c>
      <c r="DJ93" s="34">
        <f t="shared" si="312"/>
        <v>285923</v>
      </c>
      <c r="DK93" s="34">
        <f t="shared" si="312"/>
        <v>-3839</v>
      </c>
      <c r="DL93" s="34">
        <f t="shared" si="312"/>
        <v>249554</v>
      </c>
      <c r="DM93" s="34">
        <f t="shared" si="312"/>
        <v>330162</v>
      </c>
      <c r="DN93" s="34">
        <f t="shared" si="312"/>
        <v>334638</v>
      </c>
      <c r="DO93" s="34">
        <f t="shared" si="312"/>
        <v>339592</v>
      </c>
      <c r="DP93" s="34">
        <f t="shared" si="312"/>
        <v>255488</v>
      </c>
      <c r="DQ93" s="34">
        <f t="shared" si="312"/>
        <v>583743</v>
      </c>
      <c r="DR93" s="34">
        <f t="shared" si="312"/>
        <v>714819</v>
      </c>
      <c r="DS93" s="34">
        <f t="shared" si="312"/>
        <v>965828</v>
      </c>
      <c r="DT93" s="34">
        <f t="shared" si="312"/>
        <v>264783</v>
      </c>
      <c r="DU93" s="34">
        <f t="shared" si="312"/>
        <v>-896927</v>
      </c>
      <c r="DV93" s="34">
        <f t="shared" si="312"/>
        <v>-409466</v>
      </c>
      <c r="DW93" s="34">
        <f t="shared" si="312"/>
        <v>-459536</v>
      </c>
      <c r="DX93" s="34">
        <f t="shared" si="312"/>
        <v>-630464</v>
      </c>
      <c r="DY93" s="34">
        <f t="shared" si="312"/>
        <v>-693800</v>
      </c>
      <c r="DZ93" s="327"/>
      <c r="EA93" s="61">
        <f>'MONTHLY SUMMARIES'!H61</f>
        <v>1733260</v>
      </c>
    </row>
    <row r="94" spans="1:131" s="34" customFormat="1" x14ac:dyDescent="0.25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3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4">
        <v>1927546</v>
      </c>
      <c r="BI94" s="432">
        <v>1847512</v>
      </c>
      <c r="BJ94" s="432">
        <v>1820651</v>
      </c>
      <c r="BK94" s="432">
        <v>2093643</v>
      </c>
      <c r="BL94" s="281">
        <v>2187168</v>
      </c>
      <c r="BM94" s="281">
        <v>2523187</v>
      </c>
      <c r="BN94" s="281">
        <v>2105274</v>
      </c>
      <c r="BO94" s="281">
        <v>1785842</v>
      </c>
      <c r="BP94" s="281">
        <v>2016116</v>
      </c>
      <c r="BQ94" s="281">
        <v>1785842</v>
      </c>
      <c r="BR94" s="281">
        <v>1618138</v>
      </c>
      <c r="BS94" s="281">
        <v>1458270</v>
      </c>
      <c r="BT94" s="281"/>
      <c r="BU94" s="39">
        <f t="shared" si="308"/>
        <v>75239.189999999944</v>
      </c>
      <c r="BV94" s="40">
        <f t="shared" si="308"/>
        <v>428279.35</v>
      </c>
      <c r="BW94" s="40">
        <f t="shared" si="308"/>
        <v>711424.62999999989</v>
      </c>
      <c r="BX94" s="40">
        <f t="shared" si="308"/>
        <v>885626.25</v>
      </c>
      <c r="BY94" s="40">
        <f t="shared" si="308"/>
        <v>876875.59000000008</v>
      </c>
      <c r="BZ94" s="40">
        <f t="shared" si="308"/>
        <v>1043344.55</v>
      </c>
      <c r="CA94" s="40">
        <f t="shared" si="308"/>
        <v>1304893.27</v>
      </c>
      <c r="CB94" s="40">
        <f t="shared" si="308"/>
        <v>1197297.67</v>
      </c>
      <c r="CC94" s="40">
        <f t="shared" si="308"/>
        <v>1174219.8799999999</v>
      </c>
      <c r="CD94" s="40">
        <f t="shared" si="308"/>
        <v>1023000.59</v>
      </c>
      <c r="CE94" s="40">
        <f t="shared" si="309"/>
        <v>996464.76</v>
      </c>
      <c r="CF94" s="40">
        <f t="shared" si="309"/>
        <v>1070661.3</v>
      </c>
      <c r="CG94" s="40">
        <f t="shared" si="309"/>
        <v>779644.75</v>
      </c>
      <c r="CH94" s="40">
        <f t="shared" si="309"/>
        <v>671061</v>
      </c>
      <c r="CI94" s="40">
        <f t="shared" si="309"/>
        <v>445427</v>
      </c>
      <c r="CJ94" s="40">
        <f t="shared" si="309"/>
        <v>298214</v>
      </c>
      <c r="CK94" s="40">
        <f t="shared" si="309"/>
        <v>25519</v>
      </c>
      <c r="CL94" s="40">
        <f t="shared" si="309"/>
        <v>-132313</v>
      </c>
      <c r="CM94" s="258">
        <f t="shared" si="309"/>
        <v>-204867</v>
      </c>
      <c r="CN94" s="258">
        <f t="shared" si="309"/>
        <v>-214356</v>
      </c>
      <c r="CO94" s="258">
        <f t="shared" si="310"/>
        <v>-142949</v>
      </c>
      <c r="CP94" s="315">
        <f t="shared" si="310"/>
        <v>-199778</v>
      </c>
      <c r="CQ94" s="34">
        <f t="shared" si="310"/>
        <v>-123633</v>
      </c>
      <c r="CR94" s="34">
        <f t="shared" si="310"/>
        <v>-186105</v>
      </c>
      <c r="CS94" s="34">
        <f t="shared" si="310"/>
        <v>-15333</v>
      </c>
      <c r="CT94" s="34">
        <f t="shared" si="310"/>
        <v>-173233</v>
      </c>
      <c r="CU94" s="34">
        <f t="shared" si="310"/>
        <v>-342148</v>
      </c>
      <c r="CV94" s="34">
        <f t="shared" si="310"/>
        <v>-572788</v>
      </c>
      <c r="CW94" s="34">
        <f t="shared" si="310"/>
        <v>-345889</v>
      </c>
      <c r="CX94" s="34">
        <f t="shared" si="310"/>
        <v>-250384</v>
      </c>
      <c r="CY94" s="34">
        <f t="shared" si="311"/>
        <v>-73106</v>
      </c>
      <c r="CZ94" s="34">
        <f t="shared" si="311"/>
        <v>-79483</v>
      </c>
      <c r="DA94" s="34">
        <f t="shared" si="311"/>
        <v>-187476</v>
      </c>
      <c r="DB94" s="34">
        <f t="shared" si="311"/>
        <v>-92374</v>
      </c>
      <c r="DC94" s="34">
        <f t="shared" si="311"/>
        <v>-142510</v>
      </c>
      <c r="DD94" s="34">
        <f t="shared" si="311"/>
        <v>-104691</v>
      </c>
      <c r="DE94" s="34">
        <f t="shared" si="311"/>
        <v>-139483</v>
      </c>
      <c r="DF94" s="34">
        <f t="shared" si="311"/>
        <v>77940</v>
      </c>
      <c r="DG94" s="34">
        <f t="shared" si="311"/>
        <v>233201</v>
      </c>
      <c r="DH94" s="34">
        <f t="shared" si="311"/>
        <v>381290</v>
      </c>
      <c r="DI94" s="34">
        <f t="shared" si="312"/>
        <v>303731</v>
      </c>
      <c r="DJ94" s="34">
        <f t="shared" si="312"/>
        <v>150898</v>
      </c>
      <c r="DK94" s="34">
        <f t="shared" si="312"/>
        <v>-1223</v>
      </c>
      <c r="DL94" s="34">
        <f t="shared" si="312"/>
        <v>260608</v>
      </c>
      <c r="DM94" s="34">
        <f t="shared" si="312"/>
        <v>296808</v>
      </c>
      <c r="DN94" s="34">
        <f t="shared" si="312"/>
        <v>346152</v>
      </c>
      <c r="DO94" s="34">
        <f t="shared" si="312"/>
        <v>349625</v>
      </c>
      <c r="DP94" s="34">
        <f t="shared" si="312"/>
        <v>322731</v>
      </c>
      <c r="DQ94" s="34">
        <f t="shared" si="312"/>
        <v>558547</v>
      </c>
      <c r="DR94" s="34">
        <f t="shared" si="312"/>
        <v>358094</v>
      </c>
      <c r="DS94" s="34">
        <f t="shared" si="312"/>
        <v>419848</v>
      </c>
      <c r="DT94" s="34">
        <f t="shared" si="312"/>
        <v>-209530</v>
      </c>
      <c r="DU94" s="34">
        <f t="shared" si="312"/>
        <v>-548189</v>
      </c>
      <c r="DV94" s="34">
        <f t="shared" si="312"/>
        <v>-194664</v>
      </c>
      <c r="DW94" s="34">
        <f t="shared" si="312"/>
        <v>-262430</v>
      </c>
      <c r="DX94" s="34">
        <f t="shared" si="312"/>
        <v>-430134</v>
      </c>
      <c r="DY94" s="34">
        <f t="shared" si="312"/>
        <v>-499922</v>
      </c>
      <c r="DZ94" s="327"/>
      <c r="EA94" s="61">
        <f>'MONTHLY SUMMARIES'!H62</f>
        <v>1458270</v>
      </c>
    </row>
    <row r="95" spans="1:131" s="34" customFormat="1" x14ac:dyDescent="0.25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3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4">
        <v>5103800</v>
      </c>
      <c r="BI95" s="432">
        <v>4809959</v>
      </c>
      <c r="BJ95" s="432">
        <v>4847953</v>
      </c>
      <c r="BK95" s="432">
        <v>5204111</v>
      </c>
      <c r="BL95" s="281">
        <v>5675215</v>
      </c>
      <c r="BM95" s="281">
        <v>6525039</v>
      </c>
      <c r="BN95" s="281">
        <v>5128827</v>
      </c>
      <c r="BO95" s="281">
        <v>5289911</v>
      </c>
      <c r="BP95" s="281">
        <v>5836209</v>
      </c>
      <c r="BQ95" s="281">
        <v>5289911</v>
      </c>
      <c r="BR95" s="281">
        <v>4248057</v>
      </c>
      <c r="BS95" s="281">
        <v>3968324</v>
      </c>
      <c r="BT95" s="281"/>
      <c r="BU95" s="39">
        <f t="shared" si="308"/>
        <v>410640.2099999995</v>
      </c>
      <c r="BV95" s="40">
        <f t="shared" si="308"/>
        <v>1636888.33</v>
      </c>
      <c r="BW95" s="40">
        <f t="shared" si="308"/>
        <v>2185174.1399999997</v>
      </c>
      <c r="BX95" s="40">
        <f t="shared" si="308"/>
        <v>2178051.8200000003</v>
      </c>
      <c r="BY95" s="40">
        <f t="shared" si="308"/>
        <v>2866299.8499999996</v>
      </c>
      <c r="BZ95" s="40">
        <f t="shared" si="308"/>
        <v>2216519.91</v>
      </c>
      <c r="CA95" s="40">
        <f t="shared" si="308"/>
        <v>4090111.54</v>
      </c>
      <c r="CB95" s="40">
        <f t="shared" si="308"/>
        <v>5990133.6699999999</v>
      </c>
      <c r="CC95" s="40">
        <f t="shared" si="308"/>
        <v>5733823.9100000001</v>
      </c>
      <c r="CD95" s="40">
        <f t="shared" si="308"/>
        <v>4888478.18</v>
      </c>
      <c r="CE95" s="40">
        <f t="shared" si="309"/>
        <v>4561170.43</v>
      </c>
      <c r="CF95" s="40">
        <f t="shared" si="309"/>
        <v>4318754</v>
      </c>
      <c r="CG95" s="40">
        <f t="shared" si="309"/>
        <v>1660683.1100000003</v>
      </c>
      <c r="CH95" s="40">
        <f t="shared" si="309"/>
        <v>863517</v>
      </c>
      <c r="CI95" s="40">
        <f t="shared" si="309"/>
        <v>-218424</v>
      </c>
      <c r="CJ95" s="40">
        <f t="shared" si="309"/>
        <v>-527177</v>
      </c>
      <c r="CK95" s="40">
        <f t="shared" si="309"/>
        <v>-3061898</v>
      </c>
      <c r="CL95" s="40">
        <f t="shared" si="309"/>
        <v>-3754395</v>
      </c>
      <c r="CM95" s="258">
        <f t="shared" si="309"/>
        <v>-3327129</v>
      </c>
      <c r="CN95" s="258">
        <f t="shared" si="309"/>
        <v>-4115895</v>
      </c>
      <c r="CO95" s="258">
        <f t="shared" si="310"/>
        <v>-4149591</v>
      </c>
      <c r="CP95" s="315">
        <f t="shared" si="310"/>
        <v>-3920356</v>
      </c>
      <c r="CQ95" s="34">
        <f t="shared" si="310"/>
        <v>-3486289</v>
      </c>
      <c r="CR95" s="34">
        <f t="shared" si="310"/>
        <v>-3562089</v>
      </c>
      <c r="CS95" s="34">
        <f t="shared" si="310"/>
        <v>-1026116</v>
      </c>
      <c r="CT95" s="34">
        <f t="shared" si="310"/>
        <v>-1148776</v>
      </c>
      <c r="CU95" s="34">
        <f t="shared" si="310"/>
        <v>-1564488</v>
      </c>
      <c r="CV95" s="34">
        <f t="shared" si="310"/>
        <v>-2086358</v>
      </c>
      <c r="CW95" s="34">
        <f t="shared" si="310"/>
        <v>-196078</v>
      </c>
      <c r="CX95" s="34">
        <f t="shared" si="310"/>
        <v>797927</v>
      </c>
      <c r="CY95" s="34">
        <f t="shared" si="311"/>
        <v>832083</v>
      </c>
      <c r="CZ95" s="34">
        <f t="shared" si="311"/>
        <v>58985</v>
      </c>
      <c r="DA95" s="34">
        <f t="shared" si="311"/>
        <v>-55071</v>
      </c>
      <c r="DB95" s="34">
        <f t="shared" si="311"/>
        <v>243367</v>
      </c>
      <c r="DC95" s="34">
        <f t="shared" si="311"/>
        <v>147998</v>
      </c>
      <c r="DD95" s="34">
        <f t="shared" si="311"/>
        <v>-895174</v>
      </c>
      <c r="DE95" s="34">
        <f t="shared" si="311"/>
        <v>-1254334</v>
      </c>
      <c r="DF95" s="34">
        <f t="shared" si="311"/>
        <v>-1151127</v>
      </c>
      <c r="DG95" s="34">
        <f t="shared" si="311"/>
        <v>-361931</v>
      </c>
      <c r="DH95" s="34">
        <f t="shared" si="311"/>
        <v>-318830</v>
      </c>
      <c r="DI95" s="34">
        <f t="shared" si="312"/>
        <v>-315163</v>
      </c>
      <c r="DJ95" s="34">
        <f t="shared" si="312"/>
        <v>-459705</v>
      </c>
      <c r="DK95" s="34">
        <f t="shared" si="312"/>
        <v>-1339171</v>
      </c>
      <c r="DL95" s="34">
        <f t="shared" si="312"/>
        <v>131533</v>
      </c>
      <c r="DM95" s="34">
        <f t="shared" si="312"/>
        <v>563304</v>
      </c>
      <c r="DN95" s="34">
        <f t="shared" si="312"/>
        <v>237509</v>
      </c>
      <c r="DO95" s="34">
        <f t="shared" si="312"/>
        <v>57006</v>
      </c>
      <c r="DP95" s="34">
        <f t="shared" si="312"/>
        <v>1358264</v>
      </c>
      <c r="DQ95" s="34">
        <f t="shared" si="312"/>
        <v>1584877</v>
      </c>
      <c r="DR95" s="34">
        <f t="shared" si="312"/>
        <v>1745643</v>
      </c>
      <c r="DS95" s="34">
        <f t="shared" si="312"/>
        <v>1674057</v>
      </c>
      <c r="DT95" s="34">
        <f t="shared" si="312"/>
        <v>-42749</v>
      </c>
      <c r="DU95" s="34">
        <f t="shared" si="312"/>
        <v>-188667</v>
      </c>
      <c r="DV95" s="34">
        <f t="shared" si="312"/>
        <v>-180799</v>
      </c>
      <c r="DW95" s="34">
        <f t="shared" si="312"/>
        <v>-34950</v>
      </c>
      <c r="DX95" s="34">
        <f t="shared" si="312"/>
        <v>-1076804</v>
      </c>
      <c r="DY95" s="34">
        <f t="shared" si="312"/>
        <v>-1349850</v>
      </c>
      <c r="DZ95" s="327"/>
      <c r="EA95" s="61">
        <f>'MONTHLY SUMMARIES'!H63</f>
        <v>3968324</v>
      </c>
    </row>
    <row r="96" spans="1:131" s="127" customFormat="1" x14ac:dyDescent="0.25">
      <c r="A96" s="144"/>
      <c r="B96" s="35" t="s">
        <v>148</v>
      </c>
      <c r="C96" s="137">
        <f t="shared" ref="C96:P96" si="313">SUM(C87:C95)</f>
        <v>69177222.439999998</v>
      </c>
      <c r="D96" s="138">
        <f t="shared" si="313"/>
        <v>73209192.410000011</v>
      </c>
      <c r="E96" s="138">
        <f t="shared" si="313"/>
        <v>80129591.479999989</v>
      </c>
      <c r="F96" s="138">
        <f t="shared" si="313"/>
        <v>85422903.780000001</v>
      </c>
      <c r="G96" s="138">
        <f t="shared" si="313"/>
        <v>86935041.320000008</v>
      </c>
      <c r="H96" s="138">
        <f t="shared" si="313"/>
        <v>84620861.970000014</v>
      </c>
      <c r="I96" s="138">
        <f t="shared" si="313"/>
        <v>77242351.399999991</v>
      </c>
      <c r="J96" s="138">
        <f t="shared" si="313"/>
        <v>70112075.760000005</v>
      </c>
      <c r="K96" s="138">
        <f t="shared" si="313"/>
        <v>67632059.579999998</v>
      </c>
      <c r="L96" s="139">
        <f t="shared" si="313"/>
        <v>67265363.709999993</v>
      </c>
      <c r="M96" s="138">
        <f t="shared" si="313"/>
        <v>65994892.359999999</v>
      </c>
      <c r="N96" s="138">
        <f t="shared" si="313"/>
        <v>66149496.329999998</v>
      </c>
      <c r="O96" s="138">
        <f t="shared" si="313"/>
        <v>72148453.640000001</v>
      </c>
      <c r="P96" s="138">
        <f t="shared" si="313"/>
        <v>80568480</v>
      </c>
      <c r="Q96" s="138">
        <f t="shared" ref="Q96:BU96" si="314">SUM(Q87:Q95)</f>
        <v>92464365</v>
      </c>
      <c r="R96" s="138">
        <f t="shared" si="314"/>
        <v>99318013</v>
      </c>
      <c r="S96" s="138">
        <f t="shared" si="314"/>
        <v>105987286</v>
      </c>
      <c r="T96" s="138">
        <f t="shared" si="314"/>
        <v>107602540</v>
      </c>
      <c r="U96" s="138">
        <f t="shared" si="314"/>
        <v>104969745</v>
      </c>
      <c r="V96" s="138">
        <f t="shared" si="314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4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5">
        <v>98434577</v>
      </c>
      <c r="BI96" s="433">
        <v>96683376</v>
      </c>
      <c r="BJ96" s="433">
        <v>96761384</v>
      </c>
      <c r="BK96" s="433">
        <v>106540764</v>
      </c>
      <c r="BL96" s="282">
        <v>114615426</v>
      </c>
      <c r="BM96" s="282">
        <v>125288433</v>
      </c>
      <c r="BN96" s="282">
        <v>132917558</v>
      </c>
      <c r="BO96" s="282">
        <v>124067575</v>
      </c>
      <c r="BP96" s="282">
        <v>134578984</v>
      </c>
      <c r="BQ96" s="282">
        <v>124067575</v>
      </c>
      <c r="BR96" s="282">
        <v>114786732</v>
      </c>
      <c r="BS96" s="282">
        <v>108013299</v>
      </c>
      <c r="BT96" s="282"/>
      <c r="BU96" s="41">
        <f t="shared" si="314"/>
        <v>2971231.1999999983</v>
      </c>
      <c r="BV96" s="140">
        <f t="shared" ref="BV96:BW96" si="315">SUM(BV87:BV95)</f>
        <v>7359287.5900000026</v>
      </c>
      <c r="BW96" s="140">
        <f t="shared" si="315"/>
        <v>12334773.520000003</v>
      </c>
      <c r="BX96" s="140">
        <f t="shared" ref="BX96:BY96" si="316">SUM(BX87:BX95)</f>
        <v>13895109.220000003</v>
      </c>
      <c r="BY96" s="140">
        <f t="shared" si="316"/>
        <v>19052244.679999996</v>
      </c>
      <c r="BZ96" s="140">
        <f t="shared" ref="BZ96:CA96" si="317">SUM(BZ87:BZ95)</f>
        <v>22981678.030000001</v>
      </c>
      <c r="CA96" s="140">
        <f t="shared" si="317"/>
        <v>27727393.600000005</v>
      </c>
      <c r="CB96" s="140">
        <f t="shared" ref="CB96:CC96" si="318">SUM(CB87:CB95)</f>
        <v>32266399.240000002</v>
      </c>
      <c r="CC96" s="140">
        <f t="shared" si="318"/>
        <v>32532663.419999998</v>
      </c>
      <c r="CD96" s="140">
        <f t="shared" ref="CD96:CE96" si="319">SUM(CD87:CD95)</f>
        <v>31178304.289999999</v>
      </c>
      <c r="CE96" s="140">
        <f t="shared" si="319"/>
        <v>29975534.640000004</v>
      </c>
      <c r="CF96" s="140">
        <f t="shared" ref="CF96:CG96" si="320">SUM(CF87:CF95)</f>
        <v>29180488.670000006</v>
      </c>
      <c r="CG96" s="140">
        <f t="shared" si="320"/>
        <v>23383107.359999999</v>
      </c>
      <c r="CH96" s="140">
        <f t="shared" ref="CH96:CI96" si="321">SUM(CH87:CH95)</f>
        <v>23503515</v>
      </c>
      <c r="CI96" s="140">
        <f t="shared" si="321"/>
        <v>19481446</v>
      </c>
      <c r="CJ96" s="140">
        <f t="shared" ref="CJ96:CK96" si="322">SUM(CJ87:CJ95)</f>
        <v>17913932</v>
      </c>
      <c r="CK96" s="140">
        <f t="shared" si="322"/>
        <v>7658899</v>
      </c>
      <c r="CL96" s="140">
        <f t="shared" ref="CL96:CM96" si="323">SUM(CL87:CL95)</f>
        <v>852820</v>
      </c>
      <c r="CM96" s="259">
        <f t="shared" si="323"/>
        <v>-2164673</v>
      </c>
      <c r="CN96" s="259">
        <f t="shared" ref="CN96:CO96" si="324">SUM(CN87:CN95)</f>
        <v>-6449679</v>
      </c>
      <c r="CO96" s="259">
        <f t="shared" si="324"/>
        <v>-8172421</v>
      </c>
      <c r="CP96" s="316">
        <f t="shared" ref="CP96:CQ96" si="325">SUM(CP87:CP95)</f>
        <v>-9477293</v>
      </c>
      <c r="CQ96" s="127">
        <f t="shared" si="325"/>
        <v>-8811340</v>
      </c>
      <c r="CR96" s="127">
        <f t="shared" ref="CR96:CS96" si="326">SUM(CR87:CR95)</f>
        <v>-8401680</v>
      </c>
      <c r="CS96" s="127">
        <f t="shared" si="326"/>
        <v>-3793849</v>
      </c>
      <c r="CT96" s="127">
        <f t="shared" ref="CT96:CU96" si="327">SUM(CT87:CT95)</f>
        <v>-3658861</v>
      </c>
      <c r="CU96" s="127">
        <f t="shared" si="327"/>
        <v>-8196609</v>
      </c>
      <c r="CV96" s="127">
        <f t="shared" ref="CV96" si="328">SUM(CV87:CV95)</f>
        <v>-9348377</v>
      </c>
      <c r="CW96" s="127">
        <f t="shared" ref="CW96" si="329">SUM(CW87:CW95)</f>
        <v>-3619012</v>
      </c>
      <c r="CX96" s="127">
        <f t="shared" ref="CX96" si="330">SUM(CX87:CX95)</f>
        <v>-101268</v>
      </c>
      <c r="CY96" s="127">
        <f t="shared" ref="CY96" si="331">SUM(CY87:CY95)</f>
        <v>1822472</v>
      </c>
      <c r="CZ96" s="127">
        <f t="shared" ref="CZ96" si="332">SUM(CZ87:CZ95)</f>
        <v>-955596</v>
      </c>
      <c r="DA96" s="127">
        <f t="shared" ref="DA96" si="333">SUM(DA87:DA95)</f>
        <v>-909133</v>
      </c>
      <c r="DB96" s="127">
        <f t="shared" ref="DB96" si="334">SUM(DB87:DB95)</f>
        <v>1102295</v>
      </c>
      <c r="DC96" s="127">
        <f t="shared" ref="DC96" si="335">SUM(DC87:DC95)</f>
        <v>2563189</v>
      </c>
      <c r="DD96" s="127">
        <f t="shared" ref="DD96:DE96" si="336">SUM(DD87:DD95)</f>
        <v>3060212</v>
      </c>
      <c r="DE96" s="127">
        <f t="shared" si="336"/>
        <v>3579115</v>
      </c>
      <c r="DF96" s="127">
        <f t="shared" ref="DF96" si="337">SUM(DF87:DF95)</f>
        <v>5827428</v>
      </c>
      <c r="DG96" s="127">
        <f t="shared" ref="DG96" si="338">SUM(DG87:DG95)</f>
        <v>10195545</v>
      </c>
      <c r="DH96" s="127">
        <f t="shared" ref="DH96" si="339">SUM(DH87:DH95)</f>
        <v>11845053</v>
      </c>
      <c r="DI96" s="127">
        <f t="shared" ref="DI96" si="340">SUM(DI87:DI95)</f>
        <v>11705203</v>
      </c>
      <c r="DJ96" s="127">
        <f t="shared" ref="DJ96" si="341">SUM(DJ87:DJ95)</f>
        <v>10193611</v>
      </c>
      <c r="DK96" s="127">
        <f t="shared" ref="DK96:DL96" si="342">SUM(DK87:DK95)</f>
        <v>-388886</v>
      </c>
      <c r="DL96" s="127">
        <f t="shared" si="342"/>
        <v>9265458</v>
      </c>
      <c r="DM96" s="127">
        <f t="shared" ref="DM96:DN96" si="343">SUM(DM87:DM95)</f>
        <v>9473421</v>
      </c>
      <c r="DN96" s="127">
        <f t="shared" si="343"/>
        <v>8365907</v>
      </c>
      <c r="DO96" s="127">
        <f t="shared" ref="DO96:DP96" si="344">SUM(DO87:DO95)</f>
        <v>6961100</v>
      </c>
      <c r="DP96" s="127">
        <f t="shared" si="344"/>
        <v>6772867</v>
      </c>
      <c r="DQ96" s="127">
        <f t="shared" ref="DQ96" si="345">SUM(DQ87:DQ95)</f>
        <v>11223937</v>
      </c>
      <c r="DR96" s="127">
        <f t="shared" ref="DR96:DS96" si="346">SUM(DR87:DR95)</f>
        <v>8374864</v>
      </c>
      <c r="DS96" s="127">
        <f t="shared" si="346"/>
        <v>11343686</v>
      </c>
      <c r="DT96" s="127">
        <f t="shared" ref="DT96" si="347">SUM(DT87:DT95)</f>
        <v>13188937</v>
      </c>
      <c r="DU96" s="127">
        <f t="shared" ref="DU96:DV96" si="348">SUM(DU87:DU95)</f>
        <v>2335199</v>
      </c>
      <c r="DV96" s="127">
        <f t="shared" si="348"/>
        <v>16031281</v>
      </c>
      <c r="DW96" s="127">
        <f t="shared" ref="DW96" si="349">SUM(DW87:DW95)</f>
        <v>19828917</v>
      </c>
      <c r="DX96" s="127">
        <f t="shared" ref="DX96:DY96" si="350">SUM(DX87:DX95)</f>
        <v>10548074</v>
      </c>
      <c r="DY96" s="127">
        <f t="shared" si="350"/>
        <v>7456709</v>
      </c>
      <c r="DZ96" s="328"/>
      <c r="EA96" s="249">
        <f>EA87+EA90+EA93+EA94+EA95</f>
        <v>108013299</v>
      </c>
    </row>
    <row r="97" spans="1:132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7"/>
      <c r="CQ97" s="300"/>
      <c r="CR97" s="300"/>
      <c r="CS97" s="300"/>
      <c r="CT97" s="300"/>
      <c r="CU97" s="300"/>
      <c r="CV97" s="300"/>
      <c r="CW97" s="300"/>
      <c r="CX97" s="300"/>
      <c r="CY97" s="300"/>
      <c r="CZ97" s="300"/>
      <c r="DA97" s="300"/>
      <c r="DB97" s="300"/>
      <c r="DC97" s="300"/>
      <c r="DD97" s="300"/>
      <c r="DE97" s="300"/>
      <c r="DF97" s="300"/>
      <c r="DG97" s="300"/>
      <c r="DH97" s="300"/>
      <c r="DI97" s="300"/>
      <c r="DJ97" s="300"/>
      <c r="DK97" s="300"/>
      <c r="DL97" s="300"/>
      <c r="DM97" s="300"/>
      <c r="DN97" s="300"/>
      <c r="DO97" s="300"/>
      <c r="DP97" s="300"/>
      <c r="DQ97" s="300"/>
      <c r="DR97" s="300"/>
      <c r="DS97" s="300"/>
      <c r="DT97" s="300"/>
      <c r="DU97" s="300"/>
      <c r="DV97" s="300"/>
      <c r="DW97" s="300"/>
      <c r="DX97" s="300"/>
      <c r="DY97" s="300"/>
      <c r="DZ97" s="327"/>
      <c r="EA97" s="46"/>
    </row>
    <row r="98" spans="1:132" s="34" customFormat="1" x14ac:dyDescent="0.25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3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4">
        <v>58735485</v>
      </c>
      <c r="BI98" s="432">
        <v>68212314</v>
      </c>
      <c r="BJ98" s="432">
        <v>77594114</v>
      </c>
      <c r="BK98" s="432">
        <v>90235351</v>
      </c>
      <c r="BL98" s="281">
        <v>95165428</v>
      </c>
      <c r="BM98" s="281">
        <v>93600313</v>
      </c>
      <c r="BN98" s="281">
        <v>88171577</v>
      </c>
      <c r="BO98" s="281">
        <v>67380690</v>
      </c>
      <c r="BP98" s="281">
        <v>72533737</v>
      </c>
      <c r="BQ98" s="281">
        <v>67380690</v>
      </c>
      <c r="BR98" s="281">
        <v>63318239</v>
      </c>
      <c r="BS98" s="281">
        <v>60005175</v>
      </c>
      <c r="BT98" s="281"/>
      <c r="BU98" s="39">
        <f t="shared" ref="BU98:DY98" si="351">O98-C98</f>
        <v>-4501512.2300000042</v>
      </c>
      <c r="BV98" s="40">
        <f t="shared" si="351"/>
        <v>-5795383.3199999928</v>
      </c>
      <c r="BW98" s="40">
        <f t="shared" si="351"/>
        <v>1775780.0600000024</v>
      </c>
      <c r="BX98" s="40">
        <f t="shared" si="351"/>
        <v>7723422.0099999979</v>
      </c>
      <c r="BY98" s="40">
        <f t="shared" si="351"/>
        <v>7093653.9200000018</v>
      </c>
      <c r="BZ98" s="40">
        <f t="shared" si="351"/>
        <v>11405010.979999997</v>
      </c>
      <c r="CA98" s="40">
        <f t="shared" si="351"/>
        <v>13865815.920000002</v>
      </c>
      <c r="CB98" s="40">
        <f t="shared" si="351"/>
        <v>16805942.810000002</v>
      </c>
      <c r="CC98" s="40">
        <f t="shared" si="351"/>
        <v>17145412.060000002</v>
      </c>
      <c r="CD98" s="40">
        <f t="shared" si="351"/>
        <v>16120761.689999998</v>
      </c>
      <c r="CE98" s="40">
        <f t="shared" si="351"/>
        <v>15159867.299999997</v>
      </c>
      <c r="CF98" s="40">
        <f t="shared" si="351"/>
        <v>15437598.549999997</v>
      </c>
      <c r="CG98" s="40">
        <f t="shared" si="351"/>
        <v>14349355.090000004</v>
      </c>
      <c r="CH98" s="40">
        <f t="shared" si="351"/>
        <v>15645237</v>
      </c>
      <c r="CI98" s="40">
        <f t="shared" si="351"/>
        <v>11101492</v>
      </c>
      <c r="CJ98" s="40">
        <f t="shared" si="351"/>
        <v>7271561</v>
      </c>
      <c r="CK98" s="40">
        <f t="shared" si="351"/>
        <v>3749172</v>
      </c>
      <c r="CL98" s="40">
        <f t="shared" si="351"/>
        <v>536023</v>
      </c>
      <c r="CM98" s="258">
        <f t="shared" si="351"/>
        <v>-981257</v>
      </c>
      <c r="CN98" s="258">
        <f t="shared" si="351"/>
        <v>-3230567</v>
      </c>
      <c r="CO98" s="258">
        <f t="shared" si="351"/>
        <v>-4717493</v>
      </c>
      <c r="CP98" s="315">
        <f t="shared" si="351"/>
        <v>-5779128</v>
      </c>
      <c r="CQ98" s="34">
        <f t="shared" si="351"/>
        <v>-2524979</v>
      </c>
      <c r="CR98" s="34">
        <f t="shared" si="351"/>
        <v>-1928388</v>
      </c>
      <c r="CS98" s="34">
        <f t="shared" si="351"/>
        <v>993055</v>
      </c>
      <c r="CT98" s="34">
        <f t="shared" si="351"/>
        <v>1889753</v>
      </c>
      <c r="CU98" s="34">
        <f t="shared" si="351"/>
        <v>-1395572</v>
      </c>
      <c r="CV98" s="34">
        <f t="shared" si="351"/>
        <v>-2143583</v>
      </c>
      <c r="CW98" s="34">
        <f t="shared" si="351"/>
        <v>-556376</v>
      </c>
      <c r="CX98" s="34">
        <f t="shared" si="351"/>
        <v>-81414</v>
      </c>
      <c r="CY98" s="34">
        <f t="shared" si="351"/>
        <v>1395614</v>
      </c>
      <c r="CZ98" s="34">
        <f t="shared" si="351"/>
        <v>-1307588</v>
      </c>
      <c r="DA98" s="34">
        <f t="shared" si="351"/>
        <v>-68630</v>
      </c>
      <c r="DB98" s="34">
        <f t="shared" si="351"/>
        <v>4729915</v>
      </c>
      <c r="DC98" s="34">
        <f t="shared" si="351"/>
        <v>3574816</v>
      </c>
      <c r="DD98" s="34">
        <f t="shared" si="351"/>
        <v>5631706</v>
      </c>
      <c r="DE98" s="34">
        <f t="shared" si="351"/>
        <v>3102361</v>
      </c>
      <c r="DF98" s="34">
        <f t="shared" si="351"/>
        <v>3773858</v>
      </c>
      <c r="DG98" s="34">
        <f t="shared" si="351"/>
        <v>3417932</v>
      </c>
      <c r="DH98" s="34">
        <f t="shared" si="351"/>
        <v>3294961</v>
      </c>
      <c r="DI98" s="34">
        <f t="shared" si="351"/>
        <v>2899650</v>
      </c>
      <c r="DJ98" s="34">
        <f t="shared" si="351"/>
        <v>1839693</v>
      </c>
      <c r="DK98" s="34">
        <f t="shared" si="351"/>
        <v>-5730405</v>
      </c>
      <c r="DL98" s="34">
        <f t="shared" si="351"/>
        <v>1186180</v>
      </c>
      <c r="DM98" s="34">
        <f t="shared" si="351"/>
        <v>-7095</v>
      </c>
      <c r="DN98" s="34">
        <f t="shared" si="351"/>
        <v>-1422557</v>
      </c>
      <c r="DO98" s="34">
        <f t="shared" si="351"/>
        <v>-1388512</v>
      </c>
      <c r="DP98" s="34">
        <f t="shared" si="351"/>
        <v>-1707333</v>
      </c>
      <c r="DQ98" s="34">
        <f t="shared" si="351"/>
        <v>4487398</v>
      </c>
      <c r="DR98" s="34">
        <f t="shared" si="351"/>
        <v>2051537</v>
      </c>
      <c r="DS98" s="34">
        <f t="shared" si="351"/>
        <v>6030191</v>
      </c>
      <c r="DT98" s="34">
        <f t="shared" si="351"/>
        <v>5952020</v>
      </c>
      <c r="DU98" s="34">
        <f t="shared" si="351"/>
        <v>-6778460</v>
      </c>
      <c r="DV98" s="34">
        <f t="shared" si="351"/>
        <v>4977828</v>
      </c>
      <c r="DW98" s="34">
        <f t="shared" si="351"/>
        <v>10630915</v>
      </c>
      <c r="DX98" s="34">
        <f t="shared" si="351"/>
        <v>6568464</v>
      </c>
      <c r="DY98" s="34">
        <f t="shared" si="351"/>
        <v>5458393</v>
      </c>
      <c r="DZ98" s="327"/>
      <c r="EA98" s="61">
        <f>'MONTHLY SUMMARIES'!H66</f>
        <v>60005175</v>
      </c>
    </row>
    <row r="99" spans="1:132" s="34" customFormat="1" x14ac:dyDescent="0.2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57797009.979999997</v>
      </c>
      <c r="X99" s="38">
        <f>X98-X100</f>
        <v>59560903.729999997</v>
      </c>
      <c r="Y99" s="208">
        <f>Y98-Y100</f>
        <v>66744424.950000003</v>
      </c>
      <c r="Z99" s="208">
        <f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3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4">
        <v>58496267</v>
      </c>
      <c r="BI99" s="432">
        <v>67880693</v>
      </c>
      <c r="BJ99" s="432">
        <v>77133846</v>
      </c>
      <c r="BK99" s="432">
        <v>89831196</v>
      </c>
      <c r="BL99" s="281">
        <v>94789915</v>
      </c>
      <c r="BM99" s="281">
        <v>93335376</v>
      </c>
      <c r="BN99" s="281">
        <v>87992122</v>
      </c>
      <c r="BO99" s="281">
        <v>67245866</v>
      </c>
      <c r="BP99" s="281">
        <v>72410561</v>
      </c>
      <c r="BQ99" s="281">
        <v>67275812</v>
      </c>
      <c r="BR99" s="281">
        <v>63239006</v>
      </c>
      <c r="BS99" s="281">
        <v>59917954</v>
      </c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5"/>
      <c r="DZ99" s="327"/>
      <c r="EA99" s="75">
        <f>EA98-EA100</f>
        <v>59917954</v>
      </c>
    </row>
    <row r="100" spans="1:132" s="34" customFormat="1" x14ac:dyDescent="0.2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1955584.65</v>
      </c>
      <c r="AA100" s="208">
        <v>1766008.42</v>
      </c>
      <c r="AB100" s="208">
        <v>1854719.4</v>
      </c>
      <c r="AC100" s="208">
        <v>1734296.44</v>
      </c>
      <c r="AD100" s="208">
        <v>1632115.6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3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4">
        <v>239218</v>
      </c>
      <c r="BI100" s="432">
        <v>331621</v>
      </c>
      <c r="BJ100" s="432">
        <v>460268</v>
      </c>
      <c r="BK100" s="432">
        <v>404155</v>
      </c>
      <c r="BL100" s="281">
        <v>375513</v>
      </c>
      <c r="BM100" s="281">
        <v>264937</v>
      </c>
      <c r="BN100" s="281">
        <v>179455</v>
      </c>
      <c r="BO100" s="281">
        <v>134824</v>
      </c>
      <c r="BP100" s="281">
        <v>123176</v>
      </c>
      <c r="BQ100" s="281">
        <v>104878</v>
      </c>
      <c r="BR100" s="281">
        <v>79233</v>
      </c>
      <c r="BS100" s="281">
        <v>87221</v>
      </c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5"/>
      <c r="DZ100" s="327"/>
      <c r="EA100" s="61">
        <f>GETPIVOTDATA("VALUE",'CRS ESCO pvt'!$I$2,"DATE_FILE",$EA$8,"COMPANY",$EA$6,"TRIM_CAT","Residential-ESCO","TRIM_LINE",A97)</f>
        <v>87221</v>
      </c>
    </row>
    <row r="101" spans="1:132" s="34" customFormat="1" x14ac:dyDescent="0.25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3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4">
        <v>45957402</v>
      </c>
      <c r="BI101" s="432">
        <v>49901393</v>
      </c>
      <c r="BJ101" s="432">
        <v>53759445</v>
      </c>
      <c r="BK101" s="432">
        <v>59105756</v>
      </c>
      <c r="BL101" s="281">
        <v>61548839</v>
      </c>
      <c r="BM101" s="281">
        <v>62275052</v>
      </c>
      <c r="BN101" s="281">
        <v>68273445</v>
      </c>
      <c r="BO101" s="281">
        <v>56319983</v>
      </c>
      <c r="BP101" s="281">
        <v>61404417</v>
      </c>
      <c r="BQ101" s="281">
        <v>56319983</v>
      </c>
      <c r="BR101" s="281">
        <v>51528243</v>
      </c>
      <c r="BS101" s="281">
        <v>49574210</v>
      </c>
      <c r="BT101" s="281"/>
      <c r="BU101" s="39">
        <f t="shared" ref="BU101:DY101" si="352">O101-C101</f>
        <v>2060790.8499999978</v>
      </c>
      <c r="BV101" s="40">
        <f t="shared" si="352"/>
        <v>1702827.6799999997</v>
      </c>
      <c r="BW101" s="40">
        <f t="shared" si="352"/>
        <v>2675385.2800000012</v>
      </c>
      <c r="BX101" s="40">
        <f t="shared" si="352"/>
        <v>3777374.5599999987</v>
      </c>
      <c r="BY101" s="40">
        <f t="shared" si="352"/>
        <v>5030255.6000000015</v>
      </c>
      <c r="BZ101" s="40">
        <f t="shared" si="352"/>
        <v>5846252.9600000009</v>
      </c>
      <c r="CA101" s="40">
        <f t="shared" si="352"/>
        <v>6566491.3399999999</v>
      </c>
      <c r="CB101" s="40">
        <f t="shared" si="352"/>
        <v>7149875.879999999</v>
      </c>
      <c r="CC101" s="40">
        <f t="shared" si="352"/>
        <v>7299211.5</v>
      </c>
      <c r="CD101" s="40">
        <f t="shared" si="352"/>
        <v>7111629.0599999987</v>
      </c>
      <c r="CE101" s="40">
        <f t="shared" si="352"/>
        <v>6430382.9699999988</v>
      </c>
      <c r="CF101" s="40">
        <f t="shared" si="352"/>
        <v>7089337.3399999999</v>
      </c>
      <c r="CG101" s="40">
        <f t="shared" si="352"/>
        <v>7853763.5200000033</v>
      </c>
      <c r="CH101" s="40">
        <f t="shared" si="352"/>
        <v>8639887</v>
      </c>
      <c r="CI101" s="40">
        <f t="shared" si="352"/>
        <v>8090855</v>
      </c>
      <c r="CJ101" s="40">
        <f t="shared" si="352"/>
        <v>8138075</v>
      </c>
      <c r="CK101" s="40">
        <f t="shared" si="352"/>
        <v>5541254</v>
      </c>
      <c r="CL101" s="40">
        <f t="shared" si="352"/>
        <v>3859652</v>
      </c>
      <c r="CM101" s="258">
        <f t="shared" si="352"/>
        <v>2143821</v>
      </c>
      <c r="CN101" s="258">
        <f t="shared" si="352"/>
        <v>833265</v>
      </c>
      <c r="CO101" s="258">
        <f t="shared" si="352"/>
        <v>253227</v>
      </c>
      <c r="CP101" s="315">
        <f t="shared" si="352"/>
        <v>-592558</v>
      </c>
      <c r="CQ101" s="34">
        <f t="shared" si="352"/>
        <v>476030</v>
      </c>
      <c r="CR101" s="34">
        <f t="shared" si="352"/>
        <v>1066477</v>
      </c>
      <c r="CS101" s="34">
        <f t="shared" si="352"/>
        <v>2107137</v>
      </c>
      <c r="CT101" s="34">
        <f t="shared" si="352"/>
        <v>3026540</v>
      </c>
      <c r="CU101" s="34">
        <f t="shared" si="352"/>
        <v>2476041</v>
      </c>
      <c r="CV101" s="34">
        <f t="shared" si="352"/>
        <v>1663608</v>
      </c>
      <c r="CW101" s="34">
        <f t="shared" si="352"/>
        <v>1516823</v>
      </c>
      <c r="CX101" s="34">
        <f t="shared" si="352"/>
        <v>2797377</v>
      </c>
      <c r="CY101" s="34">
        <f t="shared" si="352"/>
        <v>3241106</v>
      </c>
      <c r="CZ101" s="34">
        <f t="shared" si="352"/>
        <v>2449324</v>
      </c>
      <c r="DA101" s="34">
        <f t="shared" si="352"/>
        <v>3276670</v>
      </c>
      <c r="DB101" s="34">
        <f t="shared" si="352"/>
        <v>5546280</v>
      </c>
      <c r="DC101" s="34">
        <f t="shared" si="352"/>
        <v>6392527</v>
      </c>
      <c r="DD101" s="34">
        <f t="shared" si="352"/>
        <v>7713362</v>
      </c>
      <c r="DE101" s="34">
        <f t="shared" si="352"/>
        <v>7951867</v>
      </c>
      <c r="DF101" s="34">
        <f t="shared" si="352"/>
        <v>8260604</v>
      </c>
      <c r="DG101" s="34">
        <f t="shared" si="352"/>
        <v>8431622</v>
      </c>
      <c r="DH101" s="34">
        <f t="shared" si="352"/>
        <v>8718982</v>
      </c>
      <c r="DI101" s="34">
        <f t="shared" si="352"/>
        <v>8952819</v>
      </c>
      <c r="DJ101" s="34">
        <f t="shared" si="352"/>
        <v>7414527</v>
      </c>
      <c r="DK101" s="34">
        <f t="shared" si="352"/>
        <v>4520645</v>
      </c>
      <c r="DL101" s="34">
        <f t="shared" si="352"/>
        <v>6802990</v>
      </c>
      <c r="DM101" s="34">
        <f t="shared" si="352"/>
        <v>5694961</v>
      </c>
      <c r="DN101" s="34">
        <f t="shared" si="352"/>
        <v>4599191</v>
      </c>
      <c r="DO101" s="34">
        <f t="shared" si="352"/>
        <v>5360274</v>
      </c>
      <c r="DP101" s="34">
        <f t="shared" si="352"/>
        <v>5270205</v>
      </c>
      <c r="DQ101" s="34">
        <f t="shared" si="352"/>
        <v>7254030</v>
      </c>
      <c r="DR101" s="34">
        <f t="shared" si="352"/>
        <v>6605331</v>
      </c>
      <c r="DS101" s="34">
        <f t="shared" si="352"/>
        <v>7672380</v>
      </c>
      <c r="DT101" s="34">
        <f t="shared" si="352"/>
        <v>14295718</v>
      </c>
      <c r="DU101" s="34">
        <f t="shared" si="352"/>
        <v>4014764</v>
      </c>
      <c r="DV101" s="34">
        <f t="shared" si="352"/>
        <v>11521722</v>
      </c>
      <c r="DW101" s="34">
        <f t="shared" si="352"/>
        <v>10660140</v>
      </c>
      <c r="DX101" s="34">
        <f t="shared" si="352"/>
        <v>5868400</v>
      </c>
      <c r="DY101" s="34">
        <f t="shared" si="352"/>
        <v>4665447</v>
      </c>
      <c r="DZ101" s="327"/>
      <c r="EA101" s="61">
        <f>'MONTHLY SUMMARIES'!H67</f>
        <v>49574210</v>
      </c>
    </row>
    <row r="102" spans="1:132" s="34" customFormat="1" x14ac:dyDescent="0.2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34630364.530000001</v>
      </c>
      <c r="X102" s="38">
        <f>X101-X103</f>
        <v>35315617.100000001</v>
      </c>
      <c r="Y102" s="208">
        <f>Y101-Y103</f>
        <v>36623195.75</v>
      </c>
      <c r="Z102" s="208">
        <f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3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4">
        <v>45787603</v>
      </c>
      <c r="BI102" s="432">
        <v>49714719</v>
      </c>
      <c r="BJ102" s="432">
        <v>53567238</v>
      </c>
      <c r="BK102" s="432">
        <v>58929550</v>
      </c>
      <c r="BL102" s="281">
        <v>61425327</v>
      </c>
      <c r="BM102" s="281">
        <v>62162432</v>
      </c>
      <c r="BN102" s="281">
        <v>68177179</v>
      </c>
      <c r="BO102" s="281">
        <v>56230940</v>
      </c>
      <c r="BP102" s="281">
        <v>61323632</v>
      </c>
      <c r="BQ102" s="281">
        <v>56243860</v>
      </c>
      <c r="BR102" s="281">
        <v>51455950</v>
      </c>
      <c r="BS102" s="281">
        <v>49503867</v>
      </c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5"/>
      <c r="DZ102" s="327"/>
      <c r="EA102" s="75">
        <f>EA101-EA103</f>
        <v>49503867</v>
      </c>
    </row>
    <row r="103" spans="1:132" s="34" customFormat="1" x14ac:dyDescent="0.2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3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4">
        <v>169799</v>
      </c>
      <c r="BI103" s="432">
        <v>186674</v>
      </c>
      <c r="BJ103" s="432">
        <v>192207</v>
      </c>
      <c r="BK103" s="432">
        <v>176206</v>
      </c>
      <c r="BL103" s="281">
        <v>123512</v>
      </c>
      <c r="BM103" s="281">
        <v>112620</v>
      </c>
      <c r="BN103" s="281">
        <v>96266</v>
      </c>
      <c r="BO103" s="281">
        <v>89043</v>
      </c>
      <c r="BP103" s="281">
        <v>80785</v>
      </c>
      <c r="BQ103" s="281">
        <v>76123</v>
      </c>
      <c r="BR103" s="281">
        <v>72293</v>
      </c>
      <c r="BS103" s="281">
        <v>70343</v>
      </c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5"/>
      <c r="DZ103" s="327"/>
      <c r="EA103" s="61">
        <f>GETPIVOTDATA("VALUE",'CRS ESCO pvt'!$I$2,"DATE_FILE",$EA$8,"COMPANY",$EA$6,"TRIM_CAT","Low Income Residential-ESCO","TRIM_LINE",A97)</f>
        <v>70343</v>
      </c>
    </row>
    <row r="104" spans="1:132" s="34" customFormat="1" x14ac:dyDescent="0.25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3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4">
        <v>3702501</v>
      </c>
      <c r="BI104" s="432">
        <v>4800276</v>
      </c>
      <c r="BJ104" s="432">
        <v>5572576</v>
      </c>
      <c r="BK104" s="432">
        <v>6493664</v>
      </c>
      <c r="BL104" s="281">
        <v>6894474</v>
      </c>
      <c r="BM104" s="281">
        <v>6719664</v>
      </c>
      <c r="BN104" s="281">
        <v>4831429</v>
      </c>
      <c r="BO104" s="281">
        <v>2397433</v>
      </c>
      <c r="BP104" s="281">
        <v>3008887</v>
      </c>
      <c r="BQ104" s="281">
        <v>2397433</v>
      </c>
      <c r="BR104" s="281">
        <v>2231876</v>
      </c>
      <c r="BS104" s="281">
        <v>2186005</v>
      </c>
      <c r="BT104" s="281"/>
      <c r="BU104" s="39">
        <f t="shared" ref="BU104:CD106" si="353">O104-C104</f>
        <v>-45087.520000000484</v>
      </c>
      <c r="BV104" s="40">
        <f t="shared" si="353"/>
        <v>905875.54999999981</v>
      </c>
      <c r="BW104" s="40">
        <f t="shared" si="353"/>
        <v>1678311.2599999998</v>
      </c>
      <c r="BX104" s="40">
        <f t="shared" si="353"/>
        <v>1790061.38</v>
      </c>
      <c r="BY104" s="40">
        <f t="shared" si="353"/>
        <v>1432003.67</v>
      </c>
      <c r="BZ104" s="40">
        <f t="shared" si="353"/>
        <v>1653906</v>
      </c>
      <c r="CA104" s="40">
        <f t="shared" si="353"/>
        <v>1631578.6</v>
      </c>
      <c r="CB104" s="40">
        <f t="shared" si="353"/>
        <v>1656667.39</v>
      </c>
      <c r="CC104" s="40">
        <f t="shared" si="353"/>
        <v>1684444.07</v>
      </c>
      <c r="CD104" s="40">
        <f t="shared" si="353"/>
        <v>1403314.79</v>
      </c>
      <c r="CE104" s="40">
        <f t="shared" ref="CE104:CN106" si="354">Y104-M104</f>
        <v>1662234.9700000002</v>
      </c>
      <c r="CF104" s="40">
        <f t="shared" si="354"/>
        <v>1485032.85</v>
      </c>
      <c r="CG104" s="40">
        <f t="shared" si="354"/>
        <v>959801.20000000019</v>
      </c>
      <c r="CH104" s="40">
        <f t="shared" si="354"/>
        <v>31383</v>
      </c>
      <c r="CI104" s="40">
        <f t="shared" si="354"/>
        <v>-231516</v>
      </c>
      <c r="CJ104" s="40">
        <f t="shared" si="354"/>
        <v>71864</v>
      </c>
      <c r="CK104" s="40">
        <f t="shared" si="354"/>
        <v>282588</v>
      </c>
      <c r="CL104" s="40">
        <f t="shared" si="354"/>
        <v>149260</v>
      </c>
      <c r="CM104" s="258">
        <f t="shared" si="354"/>
        <v>-11107</v>
      </c>
      <c r="CN104" s="258">
        <f t="shared" si="354"/>
        <v>-99571</v>
      </c>
      <c r="CO104" s="258">
        <f t="shared" ref="CO104:CX106" si="355">AI104-W104</f>
        <v>-158371</v>
      </c>
      <c r="CP104" s="315">
        <f t="shared" si="355"/>
        <v>17718</v>
      </c>
      <c r="CQ104" s="34">
        <f t="shared" si="355"/>
        <v>1447796</v>
      </c>
      <c r="CR104" s="34">
        <f t="shared" si="355"/>
        <v>1288275</v>
      </c>
      <c r="CS104" s="34">
        <f t="shared" si="355"/>
        <v>1605885</v>
      </c>
      <c r="CT104" s="34">
        <f t="shared" si="355"/>
        <v>661339</v>
      </c>
      <c r="CU104" s="34">
        <f t="shared" si="355"/>
        <v>133824</v>
      </c>
      <c r="CV104" s="34">
        <f t="shared" si="355"/>
        <v>-134848</v>
      </c>
      <c r="CW104" s="34">
        <f t="shared" si="355"/>
        <v>-424248</v>
      </c>
      <c r="CX104" s="34">
        <f t="shared" si="355"/>
        <v>-457606</v>
      </c>
      <c r="CY104" s="34">
        <f t="shared" ref="CY104:DH106" si="356">AS104-AG104</f>
        <v>-179203</v>
      </c>
      <c r="CZ104" s="34">
        <f t="shared" si="356"/>
        <v>-297583</v>
      </c>
      <c r="DA104" s="34">
        <f t="shared" si="356"/>
        <v>-102889</v>
      </c>
      <c r="DB104" s="34">
        <f t="shared" si="356"/>
        <v>179228</v>
      </c>
      <c r="DC104" s="34">
        <f t="shared" si="356"/>
        <v>-1162610</v>
      </c>
      <c r="DD104" s="34">
        <f t="shared" si="356"/>
        <v>-968229</v>
      </c>
      <c r="DE104" s="34">
        <f t="shared" si="356"/>
        <v>-1179614</v>
      </c>
      <c r="DF104" s="34">
        <f t="shared" si="356"/>
        <v>-484363</v>
      </c>
      <c r="DG104" s="34">
        <f t="shared" si="356"/>
        <v>885</v>
      </c>
      <c r="DH104" s="34">
        <f t="shared" si="356"/>
        <v>-29315</v>
      </c>
      <c r="DI104" s="34">
        <f t="shared" ref="DI104:DY106" si="357">BC104-AQ104</f>
        <v>29681</v>
      </c>
      <c r="DJ104" s="34">
        <f t="shared" si="357"/>
        <v>93176</v>
      </c>
      <c r="DK104" s="34">
        <f t="shared" si="357"/>
        <v>-268245</v>
      </c>
      <c r="DL104" s="34">
        <f t="shared" si="357"/>
        <v>101474</v>
      </c>
      <c r="DM104" s="34">
        <f t="shared" si="357"/>
        <v>-61976</v>
      </c>
      <c r="DN104" s="34">
        <f t="shared" si="357"/>
        <v>-126271</v>
      </c>
      <c r="DO104" s="34">
        <f t="shared" si="357"/>
        <v>14416</v>
      </c>
      <c r="DP104" s="34">
        <f t="shared" si="357"/>
        <v>188800</v>
      </c>
      <c r="DQ104" s="34">
        <f t="shared" si="357"/>
        <v>870391</v>
      </c>
      <c r="DR104" s="34">
        <f t="shared" si="357"/>
        <v>1223635</v>
      </c>
      <c r="DS104" s="34">
        <f t="shared" si="357"/>
        <v>1458248</v>
      </c>
      <c r="DT104" s="34">
        <f t="shared" si="357"/>
        <v>83535</v>
      </c>
      <c r="DU104" s="34">
        <f t="shared" si="357"/>
        <v>-1623206</v>
      </c>
      <c r="DV104" s="34">
        <f t="shared" si="357"/>
        <v>-677000</v>
      </c>
      <c r="DW104" s="34">
        <f t="shared" si="357"/>
        <v>-786863</v>
      </c>
      <c r="DX104" s="34">
        <f t="shared" si="357"/>
        <v>-952420</v>
      </c>
      <c r="DY104" s="34">
        <f t="shared" si="357"/>
        <v>-962525</v>
      </c>
      <c r="DZ104" s="327"/>
      <c r="EA104" s="61">
        <f>'MONTHLY SUMMARIES'!H68</f>
        <v>2186005</v>
      </c>
    </row>
    <row r="105" spans="1:132" s="34" customFormat="1" x14ac:dyDescent="0.25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3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4">
        <v>3195690</v>
      </c>
      <c r="BI105" s="432">
        <v>4172667</v>
      </c>
      <c r="BJ105" s="432">
        <v>4807050</v>
      </c>
      <c r="BK105" s="432">
        <v>5493517</v>
      </c>
      <c r="BL105" s="281">
        <v>5446315</v>
      </c>
      <c r="BM105" s="281">
        <v>5193720</v>
      </c>
      <c r="BN105" s="281">
        <v>3611838</v>
      </c>
      <c r="BO105" s="281">
        <v>2131625</v>
      </c>
      <c r="BP105" s="281">
        <v>2428193</v>
      </c>
      <c r="BQ105" s="281">
        <v>2131625</v>
      </c>
      <c r="BR105" s="281">
        <v>1897565</v>
      </c>
      <c r="BS105" s="281">
        <v>1956566</v>
      </c>
      <c r="BT105" s="281"/>
      <c r="BU105" s="39">
        <f t="shared" si="353"/>
        <v>-262034.88999999966</v>
      </c>
      <c r="BV105" s="40">
        <f t="shared" si="353"/>
        <v>596446.81999999983</v>
      </c>
      <c r="BW105" s="40">
        <f t="shared" si="353"/>
        <v>1220179.0099999998</v>
      </c>
      <c r="BX105" s="40">
        <f t="shared" si="353"/>
        <v>1209151.9500000002</v>
      </c>
      <c r="BY105" s="40">
        <f t="shared" si="353"/>
        <v>745855.79999999981</v>
      </c>
      <c r="BZ105" s="40">
        <f t="shared" si="353"/>
        <v>948252</v>
      </c>
      <c r="CA105" s="40">
        <f t="shared" si="353"/>
        <v>1239021.29</v>
      </c>
      <c r="CB105" s="40">
        <f t="shared" si="353"/>
        <v>1223546.05</v>
      </c>
      <c r="CC105" s="40">
        <f t="shared" si="353"/>
        <v>1172037.52</v>
      </c>
      <c r="CD105" s="40">
        <f t="shared" si="353"/>
        <v>949513.85000000009</v>
      </c>
      <c r="CE105" s="40">
        <f t="shared" si="354"/>
        <v>1629410.6</v>
      </c>
      <c r="CF105" s="40">
        <f t="shared" si="354"/>
        <v>1766501.42</v>
      </c>
      <c r="CG105" s="40">
        <f t="shared" si="354"/>
        <v>906148.25999999978</v>
      </c>
      <c r="CH105" s="40">
        <f t="shared" si="354"/>
        <v>87233</v>
      </c>
      <c r="CI105" s="40">
        <f t="shared" si="354"/>
        <v>-205756</v>
      </c>
      <c r="CJ105" s="40">
        <f t="shared" si="354"/>
        <v>46522</v>
      </c>
      <c r="CK105" s="40">
        <f t="shared" si="354"/>
        <v>-95251</v>
      </c>
      <c r="CL105" s="40">
        <f t="shared" si="354"/>
        <v>-168341</v>
      </c>
      <c r="CM105" s="258">
        <f t="shared" si="354"/>
        <v>-178676</v>
      </c>
      <c r="CN105" s="258">
        <f t="shared" si="354"/>
        <v>-146424</v>
      </c>
      <c r="CO105" s="258">
        <f t="shared" si="355"/>
        <v>58654</v>
      </c>
      <c r="CP105" s="315">
        <f t="shared" si="355"/>
        <v>177001</v>
      </c>
      <c r="CQ105" s="34">
        <f t="shared" si="355"/>
        <v>1979988</v>
      </c>
      <c r="CR105" s="34">
        <f t="shared" si="355"/>
        <v>1114090</v>
      </c>
      <c r="CS105" s="34">
        <f t="shared" si="355"/>
        <v>1813815</v>
      </c>
      <c r="CT105" s="34">
        <f t="shared" si="355"/>
        <v>563170</v>
      </c>
      <c r="CU105" s="34">
        <f t="shared" si="355"/>
        <v>427505</v>
      </c>
      <c r="CV105" s="34">
        <f t="shared" si="355"/>
        <v>54733</v>
      </c>
      <c r="CW105" s="34">
        <f t="shared" si="355"/>
        <v>89238</v>
      </c>
      <c r="CX105" s="34">
        <f t="shared" si="355"/>
        <v>18157</v>
      </c>
      <c r="CY105" s="34">
        <f t="shared" si="356"/>
        <v>262062</v>
      </c>
      <c r="CZ105" s="34">
        <f t="shared" si="356"/>
        <v>64950</v>
      </c>
      <c r="DA105" s="34">
        <f t="shared" si="356"/>
        <v>-26285</v>
      </c>
      <c r="DB105" s="34">
        <f t="shared" si="356"/>
        <v>349058</v>
      </c>
      <c r="DC105" s="34">
        <f t="shared" si="356"/>
        <v>-1660255</v>
      </c>
      <c r="DD105" s="34">
        <f t="shared" si="356"/>
        <v>-1087105</v>
      </c>
      <c r="DE105" s="34">
        <f t="shared" si="356"/>
        <v>-1022181</v>
      </c>
      <c r="DF105" s="34">
        <f t="shared" si="356"/>
        <v>-175411</v>
      </c>
      <c r="DG105" s="34">
        <f t="shared" si="356"/>
        <v>-103505</v>
      </c>
      <c r="DH105" s="34">
        <f t="shared" si="356"/>
        <v>75709</v>
      </c>
      <c r="DI105" s="34">
        <f t="shared" si="357"/>
        <v>107385</v>
      </c>
      <c r="DJ105" s="34">
        <f t="shared" si="357"/>
        <v>-11430</v>
      </c>
      <c r="DK105" s="34">
        <f t="shared" si="357"/>
        <v>-319563</v>
      </c>
      <c r="DL105" s="34">
        <f t="shared" si="357"/>
        <v>24734</v>
      </c>
      <c r="DM105" s="34">
        <f t="shared" si="357"/>
        <v>-89374</v>
      </c>
      <c r="DN105" s="34">
        <f t="shared" si="357"/>
        <v>-316050</v>
      </c>
      <c r="DO105" s="34">
        <f t="shared" si="357"/>
        <v>-56223</v>
      </c>
      <c r="DP105" s="34">
        <f t="shared" si="357"/>
        <v>129789</v>
      </c>
      <c r="DQ105" s="34">
        <f t="shared" si="357"/>
        <v>617849</v>
      </c>
      <c r="DR105" s="34">
        <f t="shared" si="357"/>
        <v>655945</v>
      </c>
      <c r="DS105" s="34">
        <f t="shared" si="357"/>
        <v>730303</v>
      </c>
      <c r="DT105" s="34">
        <f t="shared" si="357"/>
        <v>-532475</v>
      </c>
      <c r="DU105" s="34">
        <f t="shared" si="357"/>
        <v>-1283764</v>
      </c>
      <c r="DV105" s="34">
        <f t="shared" si="357"/>
        <v>-509616</v>
      </c>
      <c r="DW105" s="34">
        <f t="shared" si="357"/>
        <v>-506969</v>
      </c>
      <c r="DX105" s="34">
        <f t="shared" si="357"/>
        <v>-741029</v>
      </c>
      <c r="DY105" s="34">
        <f t="shared" si="357"/>
        <v>-720552</v>
      </c>
      <c r="DZ105" s="327"/>
      <c r="EA105" s="61">
        <f>'MONTHLY SUMMARIES'!H69</f>
        <v>1956566</v>
      </c>
    </row>
    <row r="106" spans="1:132" s="34" customFormat="1" x14ac:dyDescent="0.25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3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4">
        <v>9848431</v>
      </c>
      <c r="BI106" s="432">
        <v>12917954</v>
      </c>
      <c r="BJ106" s="432">
        <v>14302734</v>
      </c>
      <c r="BK106" s="432">
        <v>16421713</v>
      </c>
      <c r="BL106" s="281">
        <v>17216027</v>
      </c>
      <c r="BM106" s="281">
        <v>15298930</v>
      </c>
      <c r="BN106" s="281">
        <v>8602275</v>
      </c>
      <c r="BO106" s="281">
        <v>6091002</v>
      </c>
      <c r="BP106" s="281">
        <v>6845514</v>
      </c>
      <c r="BQ106" s="281">
        <v>6091002</v>
      </c>
      <c r="BR106" s="281">
        <v>4956133</v>
      </c>
      <c r="BS106" s="281">
        <v>5240288</v>
      </c>
      <c r="BT106" s="281"/>
      <c r="BU106" s="39">
        <f t="shared" si="353"/>
        <v>254331.6099999994</v>
      </c>
      <c r="BV106" s="40">
        <f t="shared" si="353"/>
        <v>4752022.0999999996</v>
      </c>
      <c r="BW106" s="40">
        <f t="shared" si="353"/>
        <v>3298623.51</v>
      </c>
      <c r="BX106" s="40">
        <f t="shared" si="353"/>
        <v>3787492.9399999995</v>
      </c>
      <c r="BY106" s="40">
        <f t="shared" si="353"/>
        <v>2965595.2100000009</v>
      </c>
      <c r="BZ106" s="40">
        <f t="shared" si="353"/>
        <v>2931528.9700000007</v>
      </c>
      <c r="CA106" s="40">
        <f t="shared" si="353"/>
        <v>5198207.07</v>
      </c>
      <c r="CB106" s="40">
        <f t="shared" si="353"/>
        <v>6147339.2300000004</v>
      </c>
      <c r="CC106" s="40">
        <f t="shared" si="353"/>
        <v>5802701.9699999997</v>
      </c>
      <c r="CD106" s="40">
        <f t="shared" si="353"/>
        <v>4424113.38</v>
      </c>
      <c r="CE106" s="40">
        <f t="shared" si="354"/>
        <v>7022131.8000000007</v>
      </c>
      <c r="CF106" s="40">
        <f t="shared" si="354"/>
        <v>5547690.0099999998</v>
      </c>
      <c r="CG106" s="40">
        <f t="shared" si="354"/>
        <v>1313760.8900000006</v>
      </c>
      <c r="CH106" s="40">
        <f t="shared" si="354"/>
        <v>-3425087</v>
      </c>
      <c r="CI106" s="40">
        <f t="shared" si="354"/>
        <v>-3137094</v>
      </c>
      <c r="CJ106" s="40">
        <f t="shared" si="354"/>
        <v>-2429087</v>
      </c>
      <c r="CK106" s="40">
        <f t="shared" si="354"/>
        <v>-4046142</v>
      </c>
      <c r="CL106" s="40">
        <f t="shared" si="354"/>
        <v>-4533461</v>
      </c>
      <c r="CM106" s="258">
        <f t="shared" si="354"/>
        <v>-4320612</v>
      </c>
      <c r="CN106" s="258">
        <f t="shared" si="354"/>
        <v>-3956593</v>
      </c>
      <c r="CO106" s="258">
        <f t="shared" si="355"/>
        <v>-3485586</v>
      </c>
      <c r="CP106" s="315">
        <f t="shared" si="355"/>
        <v>-1927180</v>
      </c>
      <c r="CQ106" s="34">
        <f t="shared" si="355"/>
        <v>4341947</v>
      </c>
      <c r="CR106" s="34">
        <f t="shared" si="355"/>
        <v>2784214</v>
      </c>
      <c r="CS106" s="34">
        <f t="shared" si="355"/>
        <v>4713109</v>
      </c>
      <c r="CT106" s="34">
        <f t="shared" si="355"/>
        <v>2587053</v>
      </c>
      <c r="CU106" s="34">
        <f t="shared" si="355"/>
        <v>1667842</v>
      </c>
      <c r="CV106" s="34">
        <f t="shared" si="355"/>
        <v>583982</v>
      </c>
      <c r="CW106" s="34">
        <f t="shared" si="355"/>
        <v>1304464</v>
      </c>
      <c r="CX106" s="34">
        <f t="shared" si="355"/>
        <v>2131618</v>
      </c>
      <c r="CY106" s="34">
        <f t="shared" si="356"/>
        <v>2929846</v>
      </c>
      <c r="CZ106" s="34">
        <f t="shared" si="356"/>
        <v>450637</v>
      </c>
      <c r="DA106" s="34">
        <f t="shared" si="356"/>
        <v>1135382</v>
      </c>
      <c r="DB106" s="34">
        <f t="shared" si="356"/>
        <v>3489306</v>
      </c>
      <c r="DC106" s="34">
        <f t="shared" si="356"/>
        <v>-5565945</v>
      </c>
      <c r="DD106" s="34">
        <f t="shared" si="356"/>
        <v>-5720557</v>
      </c>
      <c r="DE106" s="34">
        <f t="shared" si="356"/>
        <v>-4632943</v>
      </c>
      <c r="DF106" s="34">
        <f t="shared" si="356"/>
        <v>-2499953</v>
      </c>
      <c r="DG106" s="34">
        <f t="shared" si="356"/>
        <v>-1250021</v>
      </c>
      <c r="DH106" s="34">
        <f t="shared" si="356"/>
        <v>-2203653</v>
      </c>
      <c r="DI106" s="34">
        <f t="shared" si="357"/>
        <v>-1748366</v>
      </c>
      <c r="DJ106" s="34">
        <f t="shared" si="357"/>
        <v>-2004705</v>
      </c>
      <c r="DK106" s="34">
        <f t="shared" si="357"/>
        <v>-3219202</v>
      </c>
      <c r="DL106" s="34">
        <f t="shared" si="357"/>
        <v>-521845</v>
      </c>
      <c r="DM106" s="34">
        <f t="shared" si="357"/>
        <v>-1950141</v>
      </c>
      <c r="DN106" s="34">
        <f t="shared" si="357"/>
        <v>-4044454</v>
      </c>
      <c r="DO106" s="34">
        <f t="shared" si="357"/>
        <v>-1515804</v>
      </c>
      <c r="DP106" s="34">
        <f t="shared" si="357"/>
        <v>-219338</v>
      </c>
      <c r="DQ106" s="34">
        <f t="shared" si="357"/>
        <v>2280776</v>
      </c>
      <c r="DR106" s="34">
        <f t="shared" si="357"/>
        <v>3198548</v>
      </c>
      <c r="DS106" s="34">
        <f t="shared" si="357"/>
        <v>1593288</v>
      </c>
      <c r="DT106" s="34">
        <f t="shared" si="357"/>
        <v>-3623831</v>
      </c>
      <c r="DU106" s="34">
        <f t="shared" si="357"/>
        <v>-3304313</v>
      </c>
      <c r="DV106" s="34">
        <f t="shared" si="357"/>
        <v>-1674337</v>
      </c>
      <c r="DW106" s="34">
        <f t="shared" si="357"/>
        <v>-1644392</v>
      </c>
      <c r="DX106" s="34">
        <f t="shared" si="357"/>
        <v>-2779261</v>
      </c>
      <c r="DY106" s="34">
        <f t="shared" si="357"/>
        <v>-2375077</v>
      </c>
      <c r="DZ106" s="327"/>
      <c r="EA106" s="61">
        <f>'MONTHLY SUMMARIES'!H70</f>
        <v>5240288</v>
      </c>
    </row>
    <row r="107" spans="1:132" s="127" customFormat="1" ht="15.75" thickBot="1" x14ac:dyDescent="0.3">
      <c r="A107" s="144"/>
      <c r="B107" s="48" t="s">
        <v>148</v>
      </c>
      <c r="C107" s="123">
        <f t="shared" ref="C107:V107" si="358">SUM(C98:C106)</f>
        <v>123897749.22</v>
      </c>
      <c r="D107" s="124">
        <f t="shared" si="358"/>
        <v>131793055.17</v>
      </c>
      <c r="E107" s="124">
        <f t="shared" si="358"/>
        <v>125530455.87999998</v>
      </c>
      <c r="F107" s="124">
        <f t="shared" si="358"/>
        <v>116048583.16000001</v>
      </c>
      <c r="G107" s="124">
        <f t="shared" si="358"/>
        <v>108425656.79999998</v>
      </c>
      <c r="H107" s="124">
        <f t="shared" si="358"/>
        <v>98214674.090000004</v>
      </c>
      <c r="I107" s="124">
        <f t="shared" si="358"/>
        <v>88181963.780000001</v>
      </c>
      <c r="J107" s="124">
        <f t="shared" si="358"/>
        <v>80631147.640000001</v>
      </c>
      <c r="K107" s="124">
        <f t="shared" si="358"/>
        <v>80041696.88000001</v>
      </c>
      <c r="L107" s="125">
        <f t="shared" si="358"/>
        <v>86550677.230000004</v>
      </c>
      <c r="M107" s="124">
        <f t="shared" si="358"/>
        <v>98387110.360000014</v>
      </c>
      <c r="N107" s="124">
        <f t="shared" si="358"/>
        <v>111153790.83</v>
      </c>
      <c r="O107" s="124">
        <f t="shared" si="358"/>
        <v>121404237.03999998</v>
      </c>
      <c r="P107" s="124">
        <f t="shared" si="358"/>
        <v>133954844</v>
      </c>
      <c r="Q107" s="124">
        <f t="shared" si="358"/>
        <v>136178735</v>
      </c>
      <c r="R107" s="124">
        <f t="shared" si="358"/>
        <v>134336086</v>
      </c>
      <c r="S107" s="124">
        <f t="shared" si="358"/>
        <v>125693021</v>
      </c>
      <c r="T107" s="124">
        <f t="shared" si="358"/>
        <v>120999625</v>
      </c>
      <c r="U107" s="124">
        <f t="shared" si="358"/>
        <v>116683078</v>
      </c>
      <c r="V107" s="124">
        <f t="shared" si="358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6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7">
        <v>121439509</v>
      </c>
      <c r="BI107" s="435">
        <v>140004604</v>
      </c>
      <c r="BJ107" s="435">
        <v>156035919</v>
      </c>
      <c r="BK107" s="435">
        <v>177750001</v>
      </c>
      <c r="BL107" s="241">
        <v>186271083</v>
      </c>
      <c r="BM107" s="241">
        <v>183087679</v>
      </c>
      <c r="BN107" s="241">
        <v>173490564</v>
      </c>
      <c r="BO107" s="241">
        <v>134320733</v>
      </c>
      <c r="BP107" s="241">
        <v>146220748</v>
      </c>
      <c r="BQ107" s="241">
        <v>134320733</v>
      </c>
      <c r="BR107" s="241">
        <v>123932056</v>
      </c>
      <c r="BS107" s="241">
        <v>118962244</v>
      </c>
      <c r="BT107" s="241"/>
      <c r="BU107" s="32">
        <f>SUM(BU98:BU106)</f>
        <v>-2493512.1800000072</v>
      </c>
      <c r="BV107" s="126">
        <f t="shared" ref="BV107:BW107" si="359">SUM(BV98:BV106)</f>
        <v>2161788.8300000061</v>
      </c>
      <c r="BW107" s="126">
        <f t="shared" si="359"/>
        <v>10648279.120000003</v>
      </c>
      <c r="BX107" s="126">
        <f t="shared" ref="BX107:BY107" si="360">SUM(BX98:BX106)</f>
        <v>18287502.839999996</v>
      </c>
      <c r="BY107" s="126">
        <f t="shared" si="360"/>
        <v>17267364.200000003</v>
      </c>
      <c r="BZ107" s="126">
        <f t="shared" ref="BZ107:CA107" si="361">SUM(BZ98:BZ106)</f>
        <v>22784950.909999996</v>
      </c>
      <c r="CA107" s="126">
        <f t="shared" si="361"/>
        <v>28501114.220000003</v>
      </c>
      <c r="CB107" s="126">
        <f t="shared" ref="CB107:CC107" si="362">SUM(CB98:CB106)</f>
        <v>32983371.360000003</v>
      </c>
      <c r="CC107" s="126">
        <f t="shared" si="362"/>
        <v>33103807.120000001</v>
      </c>
      <c r="CD107" s="126">
        <f t="shared" ref="CD107:CE107" si="363">SUM(CD98:CD106)</f>
        <v>30009332.769999996</v>
      </c>
      <c r="CE107" s="126">
        <f t="shared" si="363"/>
        <v>31904027.639999997</v>
      </c>
      <c r="CF107" s="126">
        <f t="shared" ref="CF107:CG107" si="364">SUM(CF98:CF106)</f>
        <v>31326160.169999994</v>
      </c>
      <c r="CG107" s="126">
        <f t="shared" si="364"/>
        <v>25382828.960000008</v>
      </c>
      <c r="CH107" s="126">
        <f t="shared" ref="CH107:CI107" si="365">SUM(CH98:CH106)</f>
        <v>20978653</v>
      </c>
      <c r="CI107" s="126">
        <f t="shared" si="365"/>
        <v>15617981</v>
      </c>
      <c r="CJ107" s="126">
        <f t="shared" ref="CJ107:CK107" si="366">SUM(CJ98:CJ106)</f>
        <v>13098935</v>
      </c>
      <c r="CK107" s="126">
        <f t="shared" si="366"/>
        <v>5431621</v>
      </c>
      <c r="CL107" s="126">
        <f t="shared" ref="CL107:CM107" si="367">SUM(CL98:CL106)</f>
        <v>-156867</v>
      </c>
      <c r="CM107" s="261">
        <f t="shared" si="367"/>
        <v>-3347831</v>
      </c>
      <c r="CN107" s="261">
        <f t="shared" ref="CN107:CO107" si="368">SUM(CN98:CN106)</f>
        <v>-6599890</v>
      </c>
      <c r="CO107" s="261">
        <f t="shared" si="368"/>
        <v>-8049569</v>
      </c>
      <c r="CP107" s="318">
        <f t="shared" ref="CP107:CQ107" si="369">SUM(CP98:CP106)</f>
        <v>-8104147</v>
      </c>
      <c r="CQ107" s="305">
        <f t="shared" si="369"/>
        <v>5720782</v>
      </c>
      <c r="CR107" s="305">
        <f t="shared" ref="CR107:CS107" si="370">SUM(CR98:CR106)</f>
        <v>4324668</v>
      </c>
      <c r="CS107" s="305">
        <f t="shared" si="370"/>
        <v>11233001</v>
      </c>
      <c r="CT107" s="305">
        <f t="shared" ref="CT107:CU107" si="371">SUM(CT98:CT106)</f>
        <v>8727855</v>
      </c>
      <c r="CU107" s="305">
        <f t="shared" si="371"/>
        <v>3309640</v>
      </c>
      <c r="CV107" s="305">
        <f t="shared" ref="CV107" si="372">SUM(CV98:CV106)</f>
        <v>23892</v>
      </c>
      <c r="CW107" s="305">
        <f t="shared" ref="CW107" si="373">SUM(CW98:CW106)</f>
        <v>1929901</v>
      </c>
      <c r="CX107" s="305">
        <f t="shared" ref="CX107" si="374">SUM(CX98:CX106)</f>
        <v>4408132</v>
      </c>
      <c r="CY107" s="305">
        <f t="shared" ref="CY107" si="375">SUM(CY98:CY106)</f>
        <v>7649425</v>
      </c>
      <c r="CZ107" s="305">
        <f t="shared" ref="CZ107" si="376">SUM(CZ98:CZ106)</f>
        <v>1359740</v>
      </c>
      <c r="DA107" s="305">
        <f t="shared" ref="DA107" si="377">SUM(DA98:DA106)</f>
        <v>4214248</v>
      </c>
      <c r="DB107" s="342">
        <f t="shared" ref="DB107" si="378">SUM(DB98:DB106)</f>
        <v>14293787</v>
      </c>
      <c r="DC107" s="342">
        <f t="shared" ref="DC107" si="379">SUM(DC98:DC106)</f>
        <v>1578533</v>
      </c>
      <c r="DD107" s="342">
        <f t="shared" ref="DD107:DE107" si="380">SUM(DD98:DD106)</f>
        <v>5569177</v>
      </c>
      <c r="DE107" s="342">
        <f t="shared" si="380"/>
        <v>4219490</v>
      </c>
      <c r="DF107" s="342">
        <f t="shared" ref="DF107" si="381">SUM(DF98:DF106)</f>
        <v>8874735</v>
      </c>
      <c r="DG107" s="342">
        <f t="shared" ref="DG107" si="382">SUM(DG98:DG106)</f>
        <v>10496913</v>
      </c>
      <c r="DH107" s="342">
        <f t="shared" ref="DH107" si="383">SUM(DH98:DH106)</f>
        <v>9856684</v>
      </c>
      <c r="DI107" s="342">
        <f t="shared" ref="DI107" si="384">SUM(DI98:DI106)</f>
        <v>10241169</v>
      </c>
      <c r="DJ107" s="342">
        <f t="shared" ref="DJ107" si="385">SUM(DJ98:DJ106)</f>
        <v>7331261</v>
      </c>
      <c r="DK107" s="342">
        <f t="shared" ref="DK107:DL107" si="386">SUM(DK98:DK106)</f>
        <v>-5016770</v>
      </c>
      <c r="DL107" s="342">
        <f t="shared" si="386"/>
        <v>7593533</v>
      </c>
      <c r="DM107" s="342">
        <f t="shared" ref="DM107:DN107" si="387">SUM(DM98:DM106)</f>
        <v>3586375</v>
      </c>
      <c r="DN107" s="342">
        <f t="shared" si="387"/>
        <v>-1310141</v>
      </c>
      <c r="DO107" s="342">
        <f t="shared" ref="DO107:DP107" si="388">SUM(DO98:DO106)</f>
        <v>2414151</v>
      </c>
      <c r="DP107" s="342">
        <f t="shared" si="388"/>
        <v>3662123</v>
      </c>
      <c r="DQ107" s="342">
        <f t="shared" ref="DQ107" si="389">SUM(DQ98:DQ106)</f>
        <v>15510444</v>
      </c>
      <c r="DR107" s="342">
        <f t="shared" ref="DR107:DS107" si="390">SUM(DR98:DR106)</f>
        <v>13734996</v>
      </c>
      <c r="DS107" s="342">
        <f t="shared" si="390"/>
        <v>17484410</v>
      </c>
      <c r="DT107" s="342">
        <f t="shared" ref="DT107" si="391">SUM(DT98:DT106)</f>
        <v>16174967</v>
      </c>
      <c r="DU107" s="342">
        <f t="shared" ref="DU107:DV107" si="392">SUM(DU98:DU106)</f>
        <v>-8974979</v>
      </c>
      <c r="DV107" s="342">
        <f t="shared" si="392"/>
        <v>13638597</v>
      </c>
      <c r="DW107" s="342">
        <f t="shared" ref="DW107" si="393">SUM(DW98:DW106)</f>
        <v>18352831</v>
      </c>
      <c r="DX107" s="342">
        <f t="shared" ref="DX107:DY107" si="394">SUM(DX98:DX106)</f>
        <v>7964154</v>
      </c>
      <c r="DY107" s="342">
        <f t="shared" si="394"/>
        <v>6065686</v>
      </c>
      <c r="DZ107" s="328"/>
      <c r="EA107" s="32">
        <f>EA98+EA101+EA104+EA105+EA106</f>
        <v>118962244</v>
      </c>
    </row>
    <row r="108" spans="1:132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0"/>
      <c r="CQ108" s="299"/>
      <c r="CR108" s="299"/>
      <c r="CS108" s="299"/>
      <c r="CT108" s="299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  <c r="DF108" s="299"/>
      <c r="DG108" s="299"/>
      <c r="DH108" s="299"/>
      <c r="DI108" s="299"/>
      <c r="DJ108" s="299"/>
      <c r="DK108" s="299"/>
      <c r="DL108" s="299"/>
      <c r="DM108" s="299"/>
      <c r="DN108" s="299"/>
      <c r="DO108" s="299"/>
      <c r="DP108" s="299"/>
      <c r="DQ108" s="299"/>
      <c r="DR108" s="299"/>
      <c r="DS108" s="299"/>
      <c r="DT108" s="299"/>
      <c r="DU108" s="299"/>
      <c r="DV108" s="299"/>
      <c r="DW108" s="299"/>
      <c r="DX108" s="299"/>
      <c r="DY108" s="299"/>
      <c r="DZ108" s="325"/>
      <c r="EA108" s="75"/>
    </row>
    <row r="109" spans="1:132" s="56" customFormat="1" x14ac:dyDescent="0.25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49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400">
        <v>58789781</v>
      </c>
      <c r="BI109" s="428">
        <v>73484289</v>
      </c>
      <c r="BJ109" s="428">
        <v>73568924</v>
      </c>
      <c r="BK109" s="428">
        <v>59797224</v>
      </c>
      <c r="BL109" s="277">
        <v>49849425</v>
      </c>
      <c r="BM109" s="277">
        <v>22847134</v>
      </c>
      <c r="BN109" s="277">
        <v>12977312</v>
      </c>
      <c r="BO109" s="277" t="s">
        <v>230</v>
      </c>
      <c r="BP109" s="277">
        <v>9778861</v>
      </c>
      <c r="BQ109" s="277" t="s">
        <v>230</v>
      </c>
      <c r="BR109" s="277" t="s">
        <v>230</v>
      </c>
      <c r="BS109" s="277" t="s">
        <v>230</v>
      </c>
      <c r="BT109" s="277"/>
      <c r="BU109" s="80">
        <f t="shared" ref="BU109:CD113" si="395">O109-C109</f>
        <v>-9097569</v>
      </c>
      <c r="BV109" s="81">
        <f t="shared" si="395"/>
        <v>4979584</v>
      </c>
      <c r="BW109" s="81">
        <f t="shared" si="395"/>
        <v>9959640</v>
      </c>
      <c r="BX109" s="81">
        <f t="shared" si="395"/>
        <v>1177378</v>
      </c>
      <c r="BY109" s="81">
        <f t="shared" si="395"/>
        <v>1712656</v>
      </c>
      <c r="BZ109" s="81">
        <f t="shared" si="395"/>
        <v>131743</v>
      </c>
      <c r="CA109" s="81">
        <f t="shared" si="395"/>
        <v>1765430</v>
      </c>
      <c r="CB109" s="81">
        <f t="shared" si="395"/>
        <v>-1224380</v>
      </c>
      <c r="CC109" s="81">
        <f t="shared" si="395"/>
        <v>-857340</v>
      </c>
      <c r="CD109" s="81">
        <f t="shared" si="395"/>
        <v>-13326602</v>
      </c>
      <c r="CE109" s="81">
        <f t="shared" ref="CE109:CN113" si="396">Y109-M109</f>
        <v>-3869374</v>
      </c>
      <c r="CF109" s="81">
        <f t="shared" si="396"/>
        <v>11989171</v>
      </c>
      <c r="CG109" s="81">
        <f t="shared" si="396"/>
        <v>14211642</v>
      </c>
      <c r="CH109" s="81">
        <f t="shared" si="396"/>
        <v>-3468114</v>
      </c>
      <c r="CI109" s="81">
        <f t="shared" si="396"/>
        <v>-12745643</v>
      </c>
      <c r="CJ109" s="81">
        <f t="shared" si="396"/>
        <v>-417356</v>
      </c>
      <c r="CK109" s="81">
        <f t="shared" si="396"/>
        <v>-947390</v>
      </c>
      <c r="CL109" s="81">
        <f t="shared" si="396"/>
        <v>567432</v>
      </c>
      <c r="CM109" s="254">
        <f t="shared" si="396"/>
        <v>-986983</v>
      </c>
      <c r="CN109" s="254">
        <f t="shared" si="396"/>
        <v>-3619653</v>
      </c>
      <c r="CO109" s="254">
        <f t="shared" ref="CO109:CX113" si="397">AI109-W109</f>
        <v>-2224908</v>
      </c>
      <c r="CP109" s="311">
        <f t="shared" si="397"/>
        <v>129780</v>
      </c>
      <c r="CQ109" s="56">
        <f t="shared" si="397"/>
        <v>3064976</v>
      </c>
      <c r="CR109" s="56">
        <f t="shared" si="397"/>
        <v>-1753406</v>
      </c>
      <c r="CS109" s="56">
        <f t="shared" si="397"/>
        <v>-1176828</v>
      </c>
      <c r="CT109" s="56">
        <f t="shared" si="397"/>
        <v>-2419252</v>
      </c>
      <c r="CU109" s="56">
        <f t="shared" si="397"/>
        <v>1516528</v>
      </c>
      <c r="CV109" s="56">
        <f t="shared" si="397"/>
        <v>-1712395</v>
      </c>
      <c r="CW109" s="56">
        <f t="shared" si="397"/>
        <v>-566773</v>
      </c>
      <c r="CX109" s="56">
        <f t="shared" si="397"/>
        <v>-619321</v>
      </c>
      <c r="CY109" s="56">
        <f t="shared" ref="CY109:DH113" si="398">AS109-AG109</f>
        <v>-110261</v>
      </c>
      <c r="CZ109" s="56">
        <f t="shared" si="398"/>
        <v>2197238</v>
      </c>
      <c r="DA109" s="56">
        <f t="shared" si="398"/>
        <v>-5372110</v>
      </c>
      <c r="DB109" s="56">
        <f t="shared" si="398"/>
        <v>-1675610</v>
      </c>
      <c r="DC109" s="56">
        <f t="shared" si="398"/>
        <v>-12061771</v>
      </c>
      <c r="DD109" s="56">
        <f t="shared" si="398"/>
        <v>-14894699</v>
      </c>
      <c r="DE109" s="56">
        <f t="shared" si="398"/>
        <v>-7226161</v>
      </c>
      <c r="DF109" s="56">
        <f t="shared" si="398"/>
        <v>-5393864</v>
      </c>
      <c r="DG109" s="56">
        <f t="shared" si="398"/>
        <v>-219562</v>
      </c>
      <c r="DH109" s="56">
        <f t="shared" si="398"/>
        <v>1061216</v>
      </c>
      <c r="DI109" s="56">
        <f t="shared" ref="DI109:DY113" si="399">BC109-AQ109</f>
        <v>-855599</v>
      </c>
      <c r="DJ109" s="56">
        <f t="shared" si="399"/>
        <v>609523</v>
      </c>
      <c r="DK109" s="56">
        <f t="shared" si="399"/>
        <v>4080822</v>
      </c>
      <c r="DL109" s="56">
        <f t="shared" si="399"/>
        <v>-708230</v>
      </c>
      <c r="DM109" s="56">
        <f t="shared" si="399"/>
        <v>6642968</v>
      </c>
      <c r="DN109" s="56">
        <f t="shared" si="399"/>
        <v>-2401035</v>
      </c>
      <c r="DO109" s="56">
        <f t="shared" si="399"/>
        <v>4501535</v>
      </c>
      <c r="DP109" s="56">
        <f t="shared" si="399"/>
        <v>6127260</v>
      </c>
      <c r="DQ109" s="56">
        <f t="shared" si="399"/>
        <v>-10989549</v>
      </c>
      <c r="DR109" s="56">
        <f t="shared" si="399"/>
        <v>10163880</v>
      </c>
      <c r="DS109" s="56">
        <f t="shared" si="399"/>
        <v>-4133787</v>
      </c>
      <c r="DT109" s="56">
        <f t="shared" si="399"/>
        <v>-2396146</v>
      </c>
      <c r="DU109" s="56" t="e">
        <f t="shared" si="399"/>
        <v>#VALUE!</v>
      </c>
      <c r="DV109" s="56">
        <f t="shared" si="399"/>
        <v>151082</v>
      </c>
      <c r="DW109" s="56" t="e">
        <f t="shared" si="399"/>
        <v>#VALUE!</v>
      </c>
      <c r="DX109" s="56" t="e">
        <f t="shared" si="399"/>
        <v>#VALUE!</v>
      </c>
      <c r="DY109" s="56" t="e">
        <f t="shared" si="399"/>
        <v>#VALUE!</v>
      </c>
      <c r="DZ109" s="325"/>
      <c r="EA109" s="61" t="str">
        <f>'MONTHLY SUMMARIES'!H73</f>
        <v>NA</v>
      </c>
      <c r="EB109" s="127"/>
    </row>
    <row r="110" spans="1:132" s="56" customFormat="1" x14ac:dyDescent="0.25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49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400">
        <v>7592281</v>
      </c>
      <c r="BI110" s="428">
        <v>9343227</v>
      </c>
      <c r="BJ110" s="428">
        <v>9500827</v>
      </c>
      <c r="BK110" s="428">
        <v>8805794</v>
      </c>
      <c r="BL110" s="277">
        <v>7807777</v>
      </c>
      <c r="BM110" s="277">
        <v>3628222</v>
      </c>
      <c r="BN110" s="277">
        <v>123698</v>
      </c>
      <c r="BO110" s="277" t="s">
        <v>230</v>
      </c>
      <c r="BP110" s="277">
        <v>98676</v>
      </c>
      <c r="BQ110" s="277" t="s">
        <v>230</v>
      </c>
      <c r="BR110" s="277" t="s">
        <v>230</v>
      </c>
      <c r="BS110" s="277" t="s">
        <v>230</v>
      </c>
      <c r="BT110" s="277"/>
      <c r="BU110" s="80">
        <f t="shared" si="395"/>
        <v>-1388164</v>
      </c>
      <c r="BV110" s="81">
        <f t="shared" si="395"/>
        <v>-104901</v>
      </c>
      <c r="BW110" s="81">
        <f t="shared" si="395"/>
        <v>83266</v>
      </c>
      <c r="BX110" s="81">
        <f t="shared" si="395"/>
        <v>89633</v>
      </c>
      <c r="BY110" s="81">
        <f t="shared" si="395"/>
        <v>314484</v>
      </c>
      <c r="BZ110" s="81">
        <f t="shared" si="395"/>
        <v>-11448</v>
      </c>
      <c r="CA110" s="81">
        <f t="shared" si="395"/>
        <v>171544</v>
      </c>
      <c r="CB110" s="81">
        <f t="shared" si="395"/>
        <v>-102326</v>
      </c>
      <c r="CC110" s="81">
        <f t="shared" si="395"/>
        <v>220022</v>
      </c>
      <c r="CD110" s="81">
        <f t="shared" si="395"/>
        <v>-719154</v>
      </c>
      <c r="CE110" s="81">
        <f t="shared" si="396"/>
        <v>1160146</v>
      </c>
      <c r="CF110" s="81">
        <f t="shared" si="396"/>
        <v>1741407</v>
      </c>
      <c r="CG110" s="81">
        <f t="shared" si="396"/>
        <v>2238951</v>
      </c>
      <c r="CH110" s="81">
        <f t="shared" si="396"/>
        <v>921328</v>
      </c>
      <c r="CI110" s="81">
        <f t="shared" si="396"/>
        <v>-328822</v>
      </c>
      <c r="CJ110" s="81">
        <f t="shared" si="396"/>
        <v>516375</v>
      </c>
      <c r="CK110" s="81">
        <f t="shared" si="396"/>
        <v>429810</v>
      </c>
      <c r="CL110" s="81">
        <f t="shared" si="396"/>
        <v>248329</v>
      </c>
      <c r="CM110" s="254">
        <f t="shared" si="396"/>
        <v>57359</v>
      </c>
      <c r="CN110" s="254">
        <f t="shared" si="396"/>
        <v>-111635</v>
      </c>
      <c r="CO110" s="254">
        <f t="shared" si="397"/>
        <v>65835</v>
      </c>
      <c r="CP110" s="311">
        <f t="shared" si="397"/>
        <v>1004041</v>
      </c>
      <c r="CQ110" s="56">
        <f t="shared" si="397"/>
        <v>297856</v>
      </c>
      <c r="CR110" s="56">
        <f t="shared" si="397"/>
        <v>872789</v>
      </c>
      <c r="CS110" s="56">
        <f t="shared" si="397"/>
        <v>855216</v>
      </c>
      <c r="CT110" s="56">
        <f t="shared" si="397"/>
        <v>94147</v>
      </c>
      <c r="CU110" s="56">
        <f t="shared" si="397"/>
        <v>886598</v>
      </c>
      <c r="CV110" s="56">
        <f t="shared" si="397"/>
        <v>74917</v>
      </c>
      <c r="CW110" s="56">
        <f t="shared" si="397"/>
        <v>-187521</v>
      </c>
      <c r="CX110" s="56">
        <f t="shared" si="397"/>
        <v>27132</v>
      </c>
      <c r="CY110" s="56">
        <f t="shared" si="398"/>
        <v>54141</v>
      </c>
      <c r="CZ110" s="56">
        <f t="shared" si="398"/>
        <v>366085</v>
      </c>
      <c r="DA110" s="56">
        <f t="shared" si="398"/>
        <v>60572</v>
      </c>
      <c r="DB110" s="56">
        <f t="shared" si="398"/>
        <v>810361</v>
      </c>
      <c r="DC110" s="56">
        <f t="shared" si="398"/>
        <v>-71139</v>
      </c>
      <c r="DD110" s="56">
        <f t="shared" si="398"/>
        <v>-607273</v>
      </c>
      <c r="DE110" s="56">
        <f t="shared" si="398"/>
        <v>-26168</v>
      </c>
      <c r="DF110" s="56">
        <f t="shared" si="398"/>
        <v>174582</v>
      </c>
      <c r="DG110" s="56">
        <f t="shared" si="398"/>
        <v>498961</v>
      </c>
      <c r="DH110" s="56">
        <f t="shared" si="398"/>
        <v>560178</v>
      </c>
      <c r="DI110" s="56">
        <f t="shared" si="399"/>
        <v>-168795</v>
      </c>
      <c r="DJ110" s="56">
        <f t="shared" si="399"/>
        <v>325947</v>
      </c>
      <c r="DK110" s="56">
        <f t="shared" si="399"/>
        <v>649881</v>
      </c>
      <c r="DL110" s="56">
        <f t="shared" si="399"/>
        <v>50994</v>
      </c>
      <c r="DM110" s="56">
        <f t="shared" si="399"/>
        <v>640553</v>
      </c>
      <c r="DN110" s="56">
        <f t="shared" si="399"/>
        <v>106150</v>
      </c>
      <c r="DO110" s="56">
        <f t="shared" si="399"/>
        <v>1163406</v>
      </c>
      <c r="DP110" s="56">
        <f t="shared" si="399"/>
        <v>1217811</v>
      </c>
      <c r="DQ110" s="56">
        <f t="shared" si="399"/>
        <v>-35402</v>
      </c>
      <c r="DR110" s="56">
        <f t="shared" si="399"/>
        <v>1817256</v>
      </c>
      <c r="DS110" s="56">
        <f t="shared" si="399"/>
        <v>-807737</v>
      </c>
      <c r="DT110" s="56">
        <f t="shared" si="399"/>
        <v>-2746229</v>
      </c>
      <c r="DU110" s="56" t="e">
        <f t="shared" si="399"/>
        <v>#VALUE!</v>
      </c>
      <c r="DV110" s="56">
        <f t="shared" si="399"/>
        <v>-1365423</v>
      </c>
      <c r="DW110" s="56" t="e">
        <f t="shared" si="399"/>
        <v>#VALUE!</v>
      </c>
      <c r="DX110" s="56" t="e">
        <f t="shared" si="399"/>
        <v>#VALUE!</v>
      </c>
      <c r="DY110" s="56" t="e">
        <f t="shared" si="399"/>
        <v>#VALUE!</v>
      </c>
      <c r="DZ110" s="325"/>
      <c r="EA110" s="61" t="str">
        <f>'MONTHLY SUMMARIES'!H74</f>
        <v>NA</v>
      </c>
      <c r="EB110" s="127"/>
    </row>
    <row r="111" spans="1:132" s="56" customFormat="1" x14ac:dyDescent="0.25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49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400">
        <v>8193912</v>
      </c>
      <c r="BI111" s="428">
        <v>10455741</v>
      </c>
      <c r="BJ111" s="428">
        <v>10233193</v>
      </c>
      <c r="BK111" s="428">
        <v>8830433</v>
      </c>
      <c r="BL111" s="277">
        <v>7155281</v>
      </c>
      <c r="BM111" s="277">
        <v>3425627</v>
      </c>
      <c r="BN111" s="277">
        <v>2041152</v>
      </c>
      <c r="BO111" s="277" t="s">
        <v>230</v>
      </c>
      <c r="BP111" s="277">
        <v>1646106</v>
      </c>
      <c r="BQ111" s="277" t="s">
        <v>230</v>
      </c>
      <c r="BR111" s="277" t="s">
        <v>230</v>
      </c>
      <c r="BS111" s="277" t="s">
        <v>230</v>
      </c>
      <c r="BT111" s="277"/>
      <c r="BU111" s="80">
        <f t="shared" si="395"/>
        <v>-1798403</v>
      </c>
      <c r="BV111" s="81">
        <f t="shared" si="395"/>
        <v>-875204</v>
      </c>
      <c r="BW111" s="81">
        <f t="shared" si="395"/>
        <v>-7948</v>
      </c>
      <c r="BX111" s="81">
        <f t="shared" si="395"/>
        <v>-562059</v>
      </c>
      <c r="BY111" s="81">
        <f t="shared" si="395"/>
        <v>-125664</v>
      </c>
      <c r="BZ111" s="81">
        <f t="shared" si="395"/>
        <v>-276326</v>
      </c>
      <c r="CA111" s="81">
        <f t="shared" si="395"/>
        <v>4614</v>
      </c>
      <c r="CB111" s="81">
        <f t="shared" si="395"/>
        <v>-237595</v>
      </c>
      <c r="CC111" s="81">
        <f t="shared" si="395"/>
        <v>-203044</v>
      </c>
      <c r="CD111" s="81">
        <f t="shared" si="395"/>
        <v>-1541847</v>
      </c>
      <c r="CE111" s="81">
        <f t="shared" si="396"/>
        <v>-791066</v>
      </c>
      <c r="CF111" s="81">
        <f t="shared" si="396"/>
        <v>1351407</v>
      </c>
      <c r="CG111" s="81">
        <f t="shared" si="396"/>
        <v>2421203</v>
      </c>
      <c r="CH111" s="81">
        <f t="shared" si="396"/>
        <v>437709</v>
      </c>
      <c r="CI111" s="81">
        <f t="shared" si="396"/>
        <v>-669803</v>
      </c>
      <c r="CJ111" s="81">
        <f t="shared" si="396"/>
        <v>430247</v>
      </c>
      <c r="CK111" s="81">
        <f t="shared" si="396"/>
        <v>64955</v>
      </c>
      <c r="CL111" s="81">
        <f t="shared" si="396"/>
        <v>206871</v>
      </c>
      <c r="CM111" s="254">
        <f t="shared" si="396"/>
        <v>59729</v>
      </c>
      <c r="CN111" s="254">
        <f t="shared" si="396"/>
        <v>-370935</v>
      </c>
      <c r="CO111" s="254">
        <f t="shared" si="397"/>
        <v>-39684</v>
      </c>
      <c r="CP111" s="311">
        <f t="shared" si="397"/>
        <v>-388684</v>
      </c>
      <c r="CQ111" s="56">
        <f t="shared" si="397"/>
        <v>587477</v>
      </c>
      <c r="CR111" s="56">
        <f t="shared" si="397"/>
        <v>561636</v>
      </c>
      <c r="CS111" s="56">
        <f t="shared" si="397"/>
        <v>-458467</v>
      </c>
      <c r="CT111" s="56">
        <f t="shared" si="397"/>
        <v>-163287</v>
      </c>
      <c r="CU111" s="56">
        <f t="shared" si="397"/>
        <v>154868</v>
      </c>
      <c r="CV111" s="56">
        <f t="shared" si="397"/>
        <v>-156763</v>
      </c>
      <c r="CW111" s="56">
        <f t="shared" si="397"/>
        <v>-1331</v>
      </c>
      <c r="CX111" s="56">
        <f t="shared" si="397"/>
        <v>45539</v>
      </c>
      <c r="CY111" s="56">
        <f t="shared" si="398"/>
        <v>13222</v>
      </c>
      <c r="CZ111" s="56">
        <f t="shared" si="398"/>
        <v>205150</v>
      </c>
      <c r="DA111" s="56">
        <f t="shared" si="398"/>
        <v>-479467</v>
      </c>
      <c r="DB111" s="56">
        <f t="shared" si="398"/>
        <v>47646</v>
      </c>
      <c r="DC111" s="56">
        <f t="shared" si="398"/>
        <v>-1473143</v>
      </c>
      <c r="DD111" s="56">
        <f t="shared" si="398"/>
        <v>-1908812</v>
      </c>
      <c r="DE111" s="56">
        <f t="shared" si="398"/>
        <v>-843315</v>
      </c>
      <c r="DF111" s="56">
        <f t="shared" si="398"/>
        <v>-620681</v>
      </c>
      <c r="DG111" s="56">
        <f t="shared" si="398"/>
        <v>364256</v>
      </c>
      <c r="DH111" s="56">
        <f t="shared" si="398"/>
        <v>163869</v>
      </c>
      <c r="DI111" s="56">
        <f t="shared" si="399"/>
        <v>-175225</v>
      </c>
      <c r="DJ111" s="56">
        <f t="shared" si="399"/>
        <v>151428</v>
      </c>
      <c r="DK111" s="56">
        <f t="shared" si="399"/>
        <v>653434</v>
      </c>
      <c r="DL111" s="56">
        <f t="shared" si="399"/>
        <v>165493</v>
      </c>
      <c r="DM111" s="56">
        <f t="shared" si="399"/>
        <v>761178</v>
      </c>
      <c r="DN111" s="56">
        <f t="shared" si="399"/>
        <v>-152822</v>
      </c>
      <c r="DO111" s="56">
        <f t="shared" si="399"/>
        <v>851828</v>
      </c>
      <c r="DP111" s="56">
        <f t="shared" si="399"/>
        <v>595971</v>
      </c>
      <c r="DQ111" s="56">
        <f t="shared" si="399"/>
        <v>-1066439</v>
      </c>
      <c r="DR111" s="56">
        <f t="shared" si="399"/>
        <v>1458803</v>
      </c>
      <c r="DS111" s="56">
        <f t="shared" si="399"/>
        <v>-731464</v>
      </c>
      <c r="DT111" s="56">
        <f t="shared" si="399"/>
        <v>-500563</v>
      </c>
      <c r="DU111" s="56" t="e">
        <f t="shared" si="399"/>
        <v>#VALUE!</v>
      </c>
      <c r="DV111" s="56">
        <f t="shared" si="399"/>
        <v>-225875</v>
      </c>
      <c r="DW111" s="56" t="e">
        <f t="shared" si="399"/>
        <v>#VALUE!</v>
      </c>
      <c r="DX111" s="56" t="e">
        <f t="shared" si="399"/>
        <v>#VALUE!</v>
      </c>
      <c r="DY111" s="56" t="e">
        <f t="shared" si="399"/>
        <v>#VALUE!</v>
      </c>
      <c r="DZ111" s="325"/>
      <c r="EA111" s="61" t="str">
        <f>'MONTHLY SUMMARIES'!H75</f>
        <v>NA</v>
      </c>
      <c r="EB111" s="127"/>
    </row>
    <row r="112" spans="1:132" s="56" customFormat="1" x14ac:dyDescent="0.25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49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400">
        <v>9887779</v>
      </c>
      <c r="BI112" s="428">
        <v>11689438</v>
      </c>
      <c r="BJ112" s="428">
        <v>11671251</v>
      </c>
      <c r="BK112" s="428">
        <v>10669873</v>
      </c>
      <c r="BL112" s="277">
        <v>8758453</v>
      </c>
      <c r="BM112" s="277">
        <v>4894074</v>
      </c>
      <c r="BN112" s="277">
        <v>3053481</v>
      </c>
      <c r="BO112" s="277" t="s">
        <v>230</v>
      </c>
      <c r="BP112" s="277">
        <v>2377304</v>
      </c>
      <c r="BQ112" s="277" t="s">
        <v>230</v>
      </c>
      <c r="BR112" s="277" t="s">
        <v>230</v>
      </c>
      <c r="BS112" s="277" t="s">
        <v>230</v>
      </c>
      <c r="BT112" s="277"/>
      <c r="BU112" s="80">
        <f t="shared" si="395"/>
        <v>-2290283</v>
      </c>
      <c r="BV112" s="81">
        <f t="shared" si="395"/>
        <v>-1518276</v>
      </c>
      <c r="BW112" s="81">
        <f t="shared" si="395"/>
        <v>-340587</v>
      </c>
      <c r="BX112" s="81">
        <f t="shared" si="395"/>
        <v>-616672</v>
      </c>
      <c r="BY112" s="81">
        <f t="shared" si="395"/>
        <v>-543864</v>
      </c>
      <c r="BZ112" s="81">
        <f t="shared" si="395"/>
        <v>-453997</v>
      </c>
      <c r="CA112" s="81">
        <f t="shared" si="395"/>
        <v>-87174</v>
      </c>
      <c r="CB112" s="81">
        <f t="shared" si="395"/>
        <v>-419414</v>
      </c>
      <c r="CC112" s="81">
        <f t="shared" si="395"/>
        <v>-888867</v>
      </c>
      <c r="CD112" s="81">
        <f t="shared" si="395"/>
        <v>-1550926</v>
      </c>
      <c r="CE112" s="81">
        <f t="shared" si="396"/>
        <v>-598807</v>
      </c>
      <c r="CF112" s="81">
        <f t="shared" si="396"/>
        <v>1776520</v>
      </c>
      <c r="CG112" s="81">
        <f t="shared" si="396"/>
        <v>2566586</v>
      </c>
      <c r="CH112" s="81">
        <f t="shared" si="396"/>
        <v>626368</v>
      </c>
      <c r="CI112" s="81">
        <f t="shared" si="396"/>
        <v>-952822</v>
      </c>
      <c r="CJ112" s="81">
        <f t="shared" si="396"/>
        <v>248743</v>
      </c>
      <c r="CK112" s="81">
        <f t="shared" si="396"/>
        <v>69740</v>
      </c>
      <c r="CL112" s="81">
        <f t="shared" si="396"/>
        <v>480559</v>
      </c>
      <c r="CM112" s="254">
        <f t="shared" si="396"/>
        <v>37159</v>
      </c>
      <c r="CN112" s="254">
        <f t="shared" si="396"/>
        <v>-475776</v>
      </c>
      <c r="CO112" s="254">
        <f t="shared" si="397"/>
        <v>108493</v>
      </c>
      <c r="CP112" s="311">
        <f t="shared" si="397"/>
        <v>-505376</v>
      </c>
      <c r="CQ112" s="56">
        <f t="shared" si="397"/>
        <v>7850</v>
      </c>
      <c r="CR112" s="56">
        <f t="shared" si="397"/>
        <v>109334</v>
      </c>
      <c r="CS112" s="56">
        <f t="shared" si="397"/>
        <v>-705202</v>
      </c>
      <c r="CT112" s="56">
        <f t="shared" si="397"/>
        <v>-235094</v>
      </c>
      <c r="CU112" s="56">
        <f t="shared" si="397"/>
        <v>376712</v>
      </c>
      <c r="CV112" s="56">
        <f t="shared" si="397"/>
        <v>139632</v>
      </c>
      <c r="CW112" s="56">
        <f t="shared" si="397"/>
        <v>72140</v>
      </c>
      <c r="CX112" s="56">
        <f t="shared" si="397"/>
        <v>-325020</v>
      </c>
      <c r="CY112" s="56">
        <f t="shared" si="398"/>
        <v>58730</v>
      </c>
      <c r="CZ112" s="56">
        <f t="shared" si="398"/>
        <v>222542</v>
      </c>
      <c r="DA112" s="56">
        <f t="shared" si="398"/>
        <v>-474882</v>
      </c>
      <c r="DB112" s="56">
        <f t="shared" si="398"/>
        <v>53359</v>
      </c>
      <c r="DC112" s="56">
        <f t="shared" si="398"/>
        <v>-1014206</v>
      </c>
      <c r="DD112" s="56">
        <f t="shared" si="398"/>
        <v>-2044926</v>
      </c>
      <c r="DE112" s="56">
        <f t="shared" si="398"/>
        <v>-890014</v>
      </c>
      <c r="DF112" s="56">
        <f t="shared" si="398"/>
        <v>-360158</v>
      </c>
      <c r="DG112" s="56">
        <f t="shared" si="398"/>
        <v>199364</v>
      </c>
      <c r="DH112" s="56">
        <f t="shared" si="398"/>
        <v>-34384</v>
      </c>
      <c r="DI112" s="56">
        <f t="shared" si="399"/>
        <v>-325178</v>
      </c>
      <c r="DJ112" s="56">
        <f t="shared" si="399"/>
        <v>72422</v>
      </c>
      <c r="DK112" s="56">
        <f t="shared" si="399"/>
        <v>833022</v>
      </c>
      <c r="DL112" s="56">
        <f t="shared" si="399"/>
        <v>102559</v>
      </c>
      <c r="DM112" s="56">
        <f t="shared" si="399"/>
        <v>667359</v>
      </c>
      <c r="DN112" s="56">
        <f t="shared" si="399"/>
        <v>-24393</v>
      </c>
      <c r="DO112" s="56">
        <f t="shared" si="399"/>
        <v>316552</v>
      </c>
      <c r="DP112" s="56">
        <f t="shared" si="399"/>
        <v>638836</v>
      </c>
      <c r="DQ112" s="56">
        <f t="shared" si="399"/>
        <v>-911655</v>
      </c>
      <c r="DR112" s="56">
        <f t="shared" si="399"/>
        <v>1085843</v>
      </c>
      <c r="DS112" s="56">
        <f t="shared" si="399"/>
        <v>-786224</v>
      </c>
      <c r="DT112" s="56">
        <f t="shared" si="399"/>
        <v>-563030</v>
      </c>
      <c r="DU112" s="56" t="e">
        <f t="shared" si="399"/>
        <v>#VALUE!</v>
      </c>
      <c r="DV112" s="56">
        <f t="shared" si="399"/>
        <v>-206905</v>
      </c>
      <c r="DW112" s="56" t="e">
        <f t="shared" si="399"/>
        <v>#VALUE!</v>
      </c>
      <c r="DX112" s="56" t="e">
        <f t="shared" si="399"/>
        <v>#VALUE!</v>
      </c>
      <c r="DY112" s="56" t="e">
        <f t="shared" si="399"/>
        <v>#VALUE!</v>
      </c>
      <c r="DZ112" s="325"/>
      <c r="EA112" s="61" t="str">
        <f>'MONTHLY SUMMARIES'!H76</f>
        <v>NA</v>
      </c>
      <c r="EB112" s="127"/>
    </row>
    <row r="113" spans="1:132" s="56" customFormat="1" x14ac:dyDescent="0.25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49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400">
        <v>52980144</v>
      </c>
      <c r="BI113" s="428">
        <v>48587071</v>
      </c>
      <c r="BJ113" s="428">
        <v>53323801</v>
      </c>
      <c r="BK113" s="428">
        <v>47639916</v>
      </c>
      <c r="BL113" s="277">
        <v>41277642</v>
      </c>
      <c r="BM113" s="277">
        <v>27225851</v>
      </c>
      <c r="BN113" s="277">
        <v>15599032</v>
      </c>
      <c r="BO113" s="277" t="s">
        <v>230</v>
      </c>
      <c r="BP113" s="277">
        <v>11948339</v>
      </c>
      <c r="BQ113" s="277" t="s">
        <v>230</v>
      </c>
      <c r="BR113" s="277" t="s">
        <v>230</v>
      </c>
      <c r="BS113" s="277" t="s">
        <v>230</v>
      </c>
      <c r="BT113" s="277"/>
      <c r="BU113" s="80">
        <f t="shared" si="395"/>
        <v>-5791203</v>
      </c>
      <c r="BV113" s="81">
        <f t="shared" si="395"/>
        <v>-12587884</v>
      </c>
      <c r="BW113" s="81">
        <f t="shared" si="395"/>
        <v>-4542176</v>
      </c>
      <c r="BX113" s="81">
        <f t="shared" si="395"/>
        <v>-3408874</v>
      </c>
      <c r="BY113" s="81">
        <f t="shared" si="395"/>
        <v>-1101579</v>
      </c>
      <c r="BZ113" s="81">
        <f t="shared" si="395"/>
        <v>-1529690</v>
      </c>
      <c r="CA113" s="81">
        <f t="shared" si="395"/>
        <v>-6730435</v>
      </c>
      <c r="CB113" s="81">
        <f t="shared" si="395"/>
        <v>-4198993</v>
      </c>
      <c r="CC113" s="81">
        <f t="shared" si="395"/>
        <v>-1414684</v>
      </c>
      <c r="CD113" s="81">
        <f t="shared" si="395"/>
        <v>-9663669</v>
      </c>
      <c r="CE113" s="81">
        <f t="shared" si="396"/>
        <v>435696</v>
      </c>
      <c r="CF113" s="81">
        <f t="shared" si="396"/>
        <v>8330188</v>
      </c>
      <c r="CG113" s="81">
        <f t="shared" si="396"/>
        <v>4449710</v>
      </c>
      <c r="CH113" s="81">
        <f t="shared" si="396"/>
        <v>-1454542</v>
      </c>
      <c r="CI113" s="81">
        <f t="shared" si="396"/>
        <v>-1209376</v>
      </c>
      <c r="CJ113" s="81">
        <f t="shared" si="396"/>
        <v>35562493</v>
      </c>
      <c r="CK113" s="81">
        <f t="shared" si="396"/>
        <v>-801928</v>
      </c>
      <c r="CL113" s="81">
        <f t="shared" si="396"/>
        <v>4513641</v>
      </c>
      <c r="CM113" s="254">
        <f t="shared" si="396"/>
        <v>1692984</v>
      </c>
      <c r="CN113" s="254">
        <f t="shared" si="396"/>
        <v>27717768</v>
      </c>
      <c r="CO113" s="254">
        <f t="shared" si="397"/>
        <v>51671</v>
      </c>
      <c r="CP113" s="311">
        <f t="shared" si="397"/>
        <v>2282860</v>
      </c>
      <c r="CQ113" s="56">
        <f t="shared" si="397"/>
        <v>-3762548</v>
      </c>
      <c r="CR113" s="56">
        <f t="shared" si="397"/>
        <v>-3779193</v>
      </c>
      <c r="CS113" s="56">
        <f t="shared" si="397"/>
        <v>-2259511</v>
      </c>
      <c r="CT113" s="56">
        <f t="shared" si="397"/>
        <v>-1453722</v>
      </c>
      <c r="CU113" s="56">
        <f t="shared" si="397"/>
        <v>-1185124</v>
      </c>
      <c r="CV113" s="56">
        <f t="shared" si="397"/>
        <v>-35372787</v>
      </c>
      <c r="CW113" s="56">
        <f t="shared" si="397"/>
        <v>1077532</v>
      </c>
      <c r="CX113" s="56">
        <f t="shared" si="397"/>
        <v>-9797145</v>
      </c>
      <c r="CY113" s="56">
        <f t="shared" si="398"/>
        <v>-1747840</v>
      </c>
      <c r="CZ113" s="56">
        <f t="shared" si="398"/>
        <v>-28899787</v>
      </c>
      <c r="DA113" s="56">
        <f t="shared" si="398"/>
        <v>-1384888</v>
      </c>
      <c r="DB113" s="56">
        <f t="shared" si="398"/>
        <v>-1414305</v>
      </c>
      <c r="DC113" s="56">
        <f t="shared" si="398"/>
        <v>-5840693</v>
      </c>
      <c r="DD113" s="56">
        <f t="shared" si="398"/>
        <v>-3768729</v>
      </c>
      <c r="DE113" s="56">
        <f t="shared" si="398"/>
        <v>-3516986</v>
      </c>
      <c r="DF113" s="56">
        <f t="shared" si="398"/>
        <v>-5095641</v>
      </c>
      <c r="DG113" s="56">
        <f t="shared" si="398"/>
        <v>-2712341</v>
      </c>
      <c r="DH113" s="56">
        <f t="shared" si="398"/>
        <v>61044</v>
      </c>
      <c r="DI113" s="56">
        <f t="shared" si="399"/>
        <v>-2637171</v>
      </c>
      <c r="DJ113" s="56">
        <f t="shared" si="399"/>
        <v>4522507</v>
      </c>
      <c r="DK113" s="56">
        <f t="shared" si="399"/>
        <v>961722</v>
      </c>
      <c r="DL113" s="56">
        <f t="shared" si="399"/>
        <v>-1195752</v>
      </c>
      <c r="DM113" s="56">
        <f t="shared" si="399"/>
        <v>-1360078</v>
      </c>
      <c r="DN113" s="56">
        <f t="shared" si="399"/>
        <v>8573435</v>
      </c>
      <c r="DO113" s="56">
        <f t="shared" si="399"/>
        <v>-1242005</v>
      </c>
      <c r="DP113" s="56">
        <f t="shared" si="399"/>
        <v>-1349261</v>
      </c>
      <c r="DQ113" s="56">
        <f t="shared" si="399"/>
        <v>-3880247</v>
      </c>
      <c r="DR113" s="56">
        <f t="shared" si="399"/>
        <v>4188135</v>
      </c>
      <c r="DS113" s="56">
        <f t="shared" si="399"/>
        <v>-1553980</v>
      </c>
      <c r="DT113" s="56">
        <f t="shared" si="399"/>
        <v>-7804278</v>
      </c>
      <c r="DU113" s="56" t="e">
        <f t="shared" si="399"/>
        <v>#VALUE!</v>
      </c>
      <c r="DV113" s="56">
        <f t="shared" si="399"/>
        <v>-8892160</v>
      </c>
      <c r="DW113" s="56" t="e">
        <f t="shared" si="399"/>
        <v>#VALUE!</v>
      </c>
      <c r="DX113" s="56" t="e">
        <f t="shared" si="399"/>
        <v>#VALUE!</v>
      </c>
      <c r="DY113" s="56" t="e">
        <f t="shared" si="399"/>
        <v>#VALUE!</v>
      </c>
      <c r="DZ113" s="325"/>
      <c r="EA113" s="61" t="str">
        <f>'MONTHLY SUMMARIES'!H77</f>
        <v>NA</v>
      </c>
      <c r="EB113" s="127"/>
    </row>
    <row r="114" spans="1:132" s="70" customFormat="1" x14ac:dyDescent="0.25">
      <c r="A114" s="144"/>
      <c r="B114" s="57" t="s">
        <v>148</v>
      </c>
      <c r="C114" s="133">
        <f>SUM(C109:C113)</f>
        <v>163351498</v>
      </c>
      <c r="D114" s="134">
        <f t="shared" ref="D114:X114" si="400">SUM(D109:D113)</f>
        <v>124651563</v>
      </c>
      <c r="E114" s="134">
        <f t="shared" si="400"/>
        <v>80908111</v>
      </c>
      <c r="F114" s="134">
        <f t="shared" si="400"/>
        <v>50000486</v>
      </c>
      <c r="G114" s="134">
        <f t="shared" si="400"/>
        <v>35302791</v>
      </c>
      <c r="H114" s="134">
        <f t="shared" si="400"/>
        <v>37498441</v>
      </c>
      <c r="I114" s="134">
        <f t="shared" si="400"/>
        <v>38643498</v>
      </c>
      <c r="J114" s="134">
        <f t="shared" si="400"/>
        <v>50611245</v>
      </c>
      <c r="K114" s="134">
        <f t="shared" si="400"/>
        <v>76041526</v>
      </c>
      <c r="L114" s="135">
        <f t="shared" si="400"/>
        <v>157800688</v>
      </c>
      <c r="M114" s="134">
        <f t="shared" si="400"/>
        <v>171897196</v>
      </c>
      <c r="N114" s="134">
        <f t="shared" si="400"/>
        <v>153091965</v>
      </c>
      <c r="O114" s="134">
        <f t="shared" si="400"/>
        <v>142985876</v>
      </c>
      <c r="P114" s="134">
        <f t="shared" si="400"/>
        <v>114544882</v>
      </c>
      <c r="Q114" s="134">
        <f t="shared" si="400"/>
        <v>86060306</v>
      </c>
      <c r="R114" s="134">
        <f t="shared" si="400"/>
        <v>46679892</v>
      </c>
      <c r="S114" s="134">
        <f t="shared" si="400"/>
        <v>35558824</v>
      </c>
      <c r="T114" s="134">
        <f t="shared" si="400"/>
        <v>35358723</v>
      </c>
      <c r="U114" s="134">
        <f t="shared" si="400"/>
        <v>33767477</v>
      </c>
      <c r="V114" s="134">
        <f t="shared" si="400"/>
        <v>44428537</v>
      </c>
      <c r="W114" s="134">
        <f t="shared" si="400"/>
        <v>72897613</v>
      </c>
      <c r="X114" s="135">
        <f t="shared" si="400"/>
        <v>130998490</v>
      </c>
      <c r="Y114" s="134">
        <v>168233791</v>
      </c>
      <c r="Z114" s="183">
        <v>178280658</v>
      </c>
      <c r="AA114" s="134">
        <f t="shared" ref="AA114" si="401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0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1">
        <v>137443897</v>
      </c>
      <c r="BI114" s="429">
        <v>153559766</v>
      </c>
      <c r="BJ114" s="429">
        <v>158297996</v>
      </c>
      <c r="BK114" s="429">
        <v>135743240</v>
      </c>
      <c r="BL114" s="278">
        <v>114848578</v>
      </c>
      <c r="BM114" s="278">
        <v>62020908</v>
      </c>
      <c r="BN114" s="278">
        <v>33794675</v>
      </c>
      <c r="BO114" s="278">
        <v>0</v>
      </c>
      <c r="BP114" s="278">
        <v>25849286</v>
      </c>
      <c r="BQ114" s="278">
        <v>0</v>
      </c>
      <c r="BR114" s="278">
        <v>0</v>
      </c>
      <c r="BS114" s="278">
        <v>0</v>
      </c>
      <c r="BT114" s="278"/>
      <c r="BU114" s="82">
        <f t="shared" ref="BU114:BU121" si="402">SUM(BU109:BU113)</f>
        <v>-20365622</v>
      </c>
      <c r="BV114" s="136">
        <f t="shared" ref="BV114:BW114" si="403">SUM(BV109:BV113)</f>
        <v>-10106681</v>
      </c>
      <c r="BW114" s="136">
        <f t="shared" si="403"/>
        <v>5152195</v>
      </c>
      <c r="BX114" s="136">
        <f t="shared" ref="BX114:BY114" si="404">SUM(BX109:BX113)</f>
        <v>-3320594</v>
      </c>
      <c r="BY114" s="136">
        <f t="shared" si="404"/>
        <v>256033</v>
      </c>
      <c r="BZ114" s="136">
        <f t="shared" ref="BZ114:CA114" si="405">SUM(BZ109:BZ113)</f>
        <v>-2139718</v>
      </c>
      <c r="CA114" s="136">
        <f t="shared" si="405"/>
        <v>-4876021</v>
      </c>
      <c r="CB114" s="136">
        <f t="shared" ref="CB114:CC114" si="406">SUM(CB109:CB113)</f>
        <v>-6182708</v>
      </c>
      <c r="CC114" s="136">
        <f t="shared" si="406"/>
        <v>-3143913</v>
      </c>
      <c r="CD114" s="136">
        <f t="shared" ref="CD114:CE114" si="407">SUM(CD109:CD113)</f>
        <v>-26802198</v>
      </c>
      <c r="CE114" s="136">
        <f t="shared" si="407"/>
        <v>-3663405</v>
      </c>
      <c r="CF114" s="136">
        <f t="shared" ref="CF114:CG114" si="408">SUM(CF109:CF113)</f>
        <v>25188693</v>
      </c>
      <c r="CG114" s="136">
        <f t="shared" si="408"/>
        <v>25888092</v>
      </c>
      <c r="CH114" s="136">
        <f t="shared" ref="CH114:CI114" si="409">SUM(CH109:CH113)</f>
        <v>-2937251</v>
      </c>
      <c r="CI114" s="136">
        <f t="shared" si="409"/>
        <v>-15906466</v>
      </c>
      <c r="CJ114" s="136">
        <f t="shared" ref="CJ114:CK114" si="410">SUM(CJ109:CJ113)</f>
        <v>36340502</v>
      </c>
      <c r="CK114" s="136">
        <f t="shared" si="410"/>
        <v>-1184813</v>
      </c>
      <c r="CL114" s="136">
        <f t="shared" ref="CL114:CM114" si="411">SUM(CL109:CL113)</f>
        <v>6016832</v>
      </c>
      <c r="CM114" s="255">
        <f t="shared" si="411"/>
        <v>860248</v>
      </c>
      <c r="CN114" s="255">
        <f t="shared" ref="CN114:CO114" si="412">SUM(CN109:CN113)</f>
        <v>23139769</v>
      </c>
      <c r="CO114" s="255">
        <f t="shared" si="412"/>
        <v>-2038593</v>
      </c>
      <c r="CP114" s="312">
        <f t="shared" ref="CP114:CQ114" si="413">SUM(CP109:CP113)</f>
        <v>2522621</v>
      </c>
      <c r="CQ114" s="70">
        <f t="shared" si="413"/>
        <v>195611</v>
      </c>
      <c r="CR114" s="70">
        <f t="shared" ref="CR114:CS114" si="414">SUM(CR109:CR113)</f>
        <v>-3988840</v>
      </c>
      <c r="CS114" s="70">
        <f t="shared" si="414"/>
        <v>-3744792</v>
      </c>
      <c r="CT114" s="70">
        <f t="shared" ref="CT114:CU114" si="415">SUM(CT109:CT113)</f>
        <v>-4177208</v>
      </c>
      <c r="CU114" s="70">
        <f t="shared" si="415"/>
        <v>1749582</v>
      </c>
      <c r="CV114" s="70">
        <f t="shared" ref="CV114" si="416">SUM(CV109:CV113)</f>
        <v>-37027396</v>
      </c>
      <c r="CW114" s="70">
        <f t="shared" ref="CW114" si="417">SUM(CW109:CW113)</f>
        <v>394047</v>
      </c>
      <c r="CX114" s="70">
        <f t="shared" ref="CX114" si="418">SUM(CX109:CX113)</f>
        <v>-10668815</v>
      </c>
      <c r="CY114" s="70">
        <f t="shared" ref="CY114" si="419">SUM(CY109:CY113)</f>
        <v>-1732008</v>
      </c>
      <c r="CZ114" s="70">
        <f t="shared" ref="CZ114" si="420">SUM(CZ109:CZ113)</f>
        <v>-25908772</v>
      </c>
      <c r="DA114" s="70">
        <f t="shared" ref="DA114" si="421">SUM(DA109:DA113)</f>
        <v>-7650775</v>
      </c>
      <c r="DB114" s="70">
        <f t="shared" ref="DB114" si="422">SUM(DB109:DB113)</f>
        <v>-2178549</v>
      </c>
      <c r="DC114" s="70">
        <f t="shared" ref="DC114" si="423">SUM(DC109:DC113)</f>
        <v>-20460952</v>
      </c>
      <c r="DD114" s="70">
        <f t="shared" ref="DD114:DE114" si="424">SUM(DD109:DD113)</f>
        <v>-23224439</v>
      </c>
      <c r="DE114" s="70">
        <f t="shared" si="424"/>
        <v>-12502644</v>
      </c>
      <c r="DF114" s="70">
        <f t="shared" ref="DF114" si="425">SUM(DF109:DF113)</f>
        <v>-11295762</v>
      </c>
      <c r="DG114" s="70">
        <f t="shared" ref="DG114" si="426">SUM(DG109:DG113)</f>
        <v>-1869322</v>
      </c>
      <c r="DH114" s="70">
        <f t="shared" ref="DH114" si="427">SUM(DH109:DH113)</f>
        <v>1811923</v>
      </c>
      <c r="DI114" s="70">
        <f t="shared" ref="DI114" si="428">SUM(DI109:DI113)</f>
        <v>-4161968</v>
      </c>
      <c r="DJ114" s="70">
        <f t="shared" ref="DJ114" si="429">SUM(DJ109:DJ113)</f>
        <v>5681827</v>
      </c>
      <c r="DK114" s="70">
        <f t="shared" ref="DK114:DL114" si="430">SUM(DK109:DK113)</f>
        <v>7178881</v>
      </c>
      <c r="DL114" s="70">
        <f t="shared" si="430"/>
        <v>-1584936</v>
      </c>
      <c r="DM114" s="70">
        <f t="shared" ref="DM114:DN114" si="431">SUM(DM109:DM113)</f>
        <v>7351980</v>
      </c>
      <c r="DN114" s="70">
        <f t="shared" si="431"/>
        <v>6101335</v>
      </c>
      <c r="DO114" s="70">
        <f t="shared" ref="DO114:DP114" si="432">SUM(DO109:DO113)</f>
        <v>5591316</v>
      </c>
      <c r="DP114" s="70">
        <f t="shared" si="432"/>
        <v>7230617</v>
      </c>
      <c r="DQ114" s="70">
        <f t="shared" ref="DQ114" si="433">SUM(DQ109:DQ113)</f>
        <v>-16883292</v>
      </c>
      <c r="DR114" s="70">
        <f t="shared" ref="DR114:DS114" si="434">SUM(DR109:DR113)</f>
        <v>18713917</v>
      </c>
      <c r="DS114" s="70">
        <f t="shared" si="434"/>
        <v>-8013192</v>
      </c>
      <c r="DT114" s="70">
        <f t="shared" ref="DT114" si="435">SUM(DT109:DT113)</f>
        <v>-14010246</v>
      </c>
      <c r="DU114" s="70" t="e">
        <f t="shared" ref="DU114:DV114" si="436">SUM(DU109:DU113)</f>
        <v>#VALUE!</v>
      </c>
      <c r="DV114" s="70">
        <f t="shared" si="436"/>
        <v>-10539281</v>
      </c>
      <c r="DW114" s="70" t="e">
        <f t="shared" ref="DW114" si="437">SUM(DW109:DW113)</f>
        <v>#VALUE!</v>
      </c>
      <c r="DX114" s="70" t="e">
        <f t="shared" ref="DX114:DY114" si="438">SUM(DX109:DX113)</f>
        <v>#VALUE!</v>
      </c>
      <c r="DY114" s="70" t="e">
        <f t="shared" si="438"/>
        <v>#VALUE!</v>
      </c>
      <c r="DZ114" s="326"/>
      <c r="EA114" s="82">
        <f t="shared" ref="EA114" si="439">SUM(EA109:EA113)</f>
        <v>0</v>
      </c>
      <c r="EB114" s="127"/>
    </row>
    <row r="115" spans="1:132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7"/>
      <c r="CQ115" s="300"/>
      <c r="CR115" s="300"/>
      <c r="CS115" s="300"/>
      <c r="CT115" s="300"/>
      <c r="CU115" s="300"/>
      <c r="CV115" s="300"/>
      <c r="CW115" s="300"/>
      <c r="CX115" s="300"/>
      <c r="CY115" s="300"/>
      <c r="CZ115" s="300"/>
      <c r="DA115" s="300"/>
      <c r="DB115" s="300"/>
      <c r="DC115" s="300"/>
      <c r="DD115" s="300"/>
      <c r="DE115" s="300"/>
      <c r="DF115" s="300"/>
      <c r="DG115" s="300"/>
      <c r="DH115" s="300"/>
      <c r="DI115" s="300"/>
      <c r="DJ115" s="300"/>
      <c r="DK115" s="300"/>
      <c r="DL115" s="300"/>
      <c r="DM115" s="300"/>
      <c r="DN115" s="300"/>
      <c r="DO115" s="300"/>
      <c r="DP115" s="300"/>
      <c r="DQ115" s="300"/>
      <c r="DR115" s="300"/>
      <c r="DS115" s="300"/>
      <c r="DT115" s="300"/>
      <c r="DU115" s="300"/>
      <c r="DV115" s="300"/>
      <c r="DW115" s="300"/>
      <c r="DX115" s="300"/>
      <c r="DY115" s="300"/>
      <c r="DZ115" s="327"/>
      <c r="EA115" s="46"/>
      <c r="EB115" s="127"/>
    </row>
    <row r="116" spans="1:132" s="34" customFormat="1" x14ac:dyDescent="0.25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7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2">
        <v>138568776</v>
      </c>
      <c r="BI116" s="439">
        <v>171824784</v>
      </c>
      <c r="BJ116" s="439">
        <v>171135904</v>
      </c>
      <c r="BK116" s="439">
        <v>140445823</v>
      </c>
      <c r="BL116" s="287">
        <v>118110634</v>
      </c>
      <c r="BM116" s="287">
        <v>49748489</v>
      </c>
      <c r="BN116" s="287" t="s">
        <v>230</v>
      </c>
      <c r="BO116" s="287" t="s">
        <v>230</v>
      </c>
      <c r="BP116" s="287" t="s">
        <v>230</v>
      </c>
      <c r="BQ116" s="287" t="s">
        <v>230</v>
      </c>
      <c r="BR116" s="287" t="s">
        <v>230</v>
      </c>
      <c r="BS116" s="287" t="s">
        <v>230</v>
      </c>
      <c r="BT116" s="287"/>
      <c r="BU116" s="31">
        <f t="shared" ref="BU116:CD120" si="440">O116-C116</f>
        <v>-19671755.13000001</v>
      </c>
      <c r="BV116" s="97">
        <f t="shared" si="440"/>
        <v>2847286.9400000125</v>
      </c>
      <c r="BW116" s="97">
        <f t="shared" si="440"/>
        <v>10297466.109999999</v>
      </c>
      <c r="BX116" s="97">
        <f t="shared" si="440"/>
        <v>-100894.91000000015</v>
      </c>
      <c r="BY116" s="97">
        <f t="shared" si="440"/>
        <v>1634488.7999999989</v>
      </c>
      <c r="BZ116" s="97">
        <f t="shared" si="440"/>
        <v>-951094.69999999925</v>
      </c>
      <c r="CA116" s="97">
        <f t="shared" si="440"/>
        <v>1358083.1799999997</v>
      </c>
      <c r="CB116" s="97">
        <f t="shared" si="440"/>
        <v>-3445180.75</v>
      </c>
      <c r="CC116" s="97">
        <f t="shared" si="440"/>
        <v>-1296979.0700000003</v>
      </c>
      <c r="CD116" s="97">
        <f t="shared" si="440"/>
        <v>-11565377.289999992</v>
      </c>
      <c r="CE116" s="97">
        <f t="shared" ref="CE116:CN120" si="441">Y116-M116</f>
        <v>2554037.3799999952</v>
      </c>
      <c r="CF116" s="97">
        <f t="shared" si="441"/>
        <v>25712798.280000001</v>
      </c>
      <c r="CG116" s="97">
        <f t="shared" si="441"/>
        <v>28359687.100000009</v>
      </c>
      <c r="CH116" s="97">
        <f t="shared" si="441"/>
        <v>785758.75999999046</v>
      </c>
      <c r="CI116" s="97">
        <f t="shared" si="441"/>
        <v>-13428313.130000003</v>
      </c>
      <c r="CJ116" s="97">
        <f t="shared" si="441"/>
        <v>2319058.5800000019</v>
      </c>
      <c r="CK116" s="97">
        <f t="shared" si="441"/>
        <v>278921.3900000006</v>
      </c>
      <c r="CL116" s="97">
        <f t="shared" si="441"/>
        <v>2602018.0500000007</v>
      </c>
      <c r="CM116" s="264">
        <f t="shared" si="441"/>
        <v>1482692.1500000004</v>
      </c>
      <c r="CN116" s="264">
        <f t="shared" si="441"/>
        <v>161669</v>
      </c>
      <c r="CO116" s="264">
        <f t="shared" ref="CO116:CX120" si="442">AI116-W116</f>
        <v>6915902.1300000027</v>
      </c>
      <c r="CP116" s="319">
        <f t="shared" si="442"/>
        <v>21127152.939999998</v>
      </c>
      <c r="CQ116" s="34">
        <f t="shared" si="442"/>
        <v>31535066</v>
      </c>
      <c r="CR116" s="34">
        <f t="shared" si="442"/>
        <v>21422517</v>
      </c>
      <c r="CS116" s="34">
        <f t="shared" si="442"/>
        <v>28809896.379999995</v>
      </c>
      <c r="CT116" s="34">
        <f t="shared" si="442"/>
        <v>18294442.840000004</v>
      </c>
      <c r="CU116" s="34">
        <f t="shared" si="442"/>
        <v>15935829</v>
      </c>
      <c r="CV116" s="34">
        <f t="shared" si="442"/>
        <v>6737872.4699999988</v>
      </c>
      <c r="CW116" s="34">
        <f t="shared" si="442"/>
        <v>6691569</v>
      </c>
      <c r="CX116" s="34">
        <f t="shared" si="442"/>
        <v>4799003.2899999991</v>
      </c>
      <c r="CY116" s="34">
        <f t="shared" ref="CY116:DH120" si="443">AS116-AG116</f>
        <v>5201656</v>
      </c>
      <c r="CZ116" s="34">
        <f t="shared" si="443"/>
        <v>12543753</v>
      </c>
      <c r="DA116" s="34">
        <f t="shared" si="443"/>
        <v>5730846</v>
      </c>
      <c r="DB116" s="34">
        <f t="shared" si="443"/>
        <v>24071159</v>
      </c>
      <c r="DC116" s="34">
        <f t="shared" si="443"/>
        <v>6563290</v>
      </c>
      <c r="DD116" s="34">
        <f t="shared" si="443"/>
        <v>1232097</v>
      </c>
      <c r="DE116" s="34">
        <f t="shared" si="443"/>
        <v>-1781977</v>
      </c>
      <c r="DF116" s="34">
        <f t="shared" si="443"/>
        <v>-12834293</v>
      </c>
      <c r="DG116" s="34">
        <f t="shared" si="443"/>
        <v>-759211</v>
      </c>
      <c r="DH116" s="34">
        <f t="shared" si="443"/>
        <v>-2450048</v>
      </c>
      <c r="DI116" s="34">
        <f t="shared" ref="DI116:DY120" si="444">BC116-AQ116</f>
        <v>-6928368</v>
      </c>
      <c r="DJ116" s="34">
        <f t="shared" si="444"/>
        <v>-2422131</v>
      </c>
      <c r="DK116" s="34">
        <f t="shared" si="444"/>
        <v>172358</v>
      </c>
      <c r="DL116" s="34">
        <f t="shared" si="444"/>
        <v>-9874200</v>
      </c>
      <c r="DM116" s="34">
        <f t="shared" si="444"/>
        <v>8298623</v>
      </c>
      <c r="DN116" s="34">
        <f t="shared" si="444"/>
        <v>-7556406</v>
      </c>
      <c r="DO116" s="34">
        <f t="shared" si="444"/>
        <v>10557862</v>
      </c>
      <c r="DP116" s="34">
        <f t="shared" si="444"/>
        <v>16805626</v>
      </c>
      <c r="DQ116" s="34">
        <f t="shared" si="444"/>
        <v>-11786071</v>
      </c>
      <c r="DR116" s="34">
        <f t="shared" si="444"/>
        <v>34350940</v>
      </c>
      <c r="DS116" s="34">
        <f t="shared" si="444"/>
        <v>-5387160</v>
      </c>
      <c r="DT116" s="34" t="e">
        <f t="shared" si="444"/>
        <v>#VALUE!</v>
      </c>
      <c r="DU116" s="34" t="e">
        <f t="shared" si="444"/>
        <v>#VALUE!</v>
      </c>
      <c r="DV116" s="34" t="e">
        <f t="shared" si="444"/>
        <v>#VALUE!</v>
      </c>
      <c r="DW116" s="34" t="e">
        <f t="shared" si="444"/>
        <v>#VALUE!</v>
      </c>
      <c r="DX116" s="34" t="e">
        <f t="shared" si="444"/>
        <v>#VALUE!</v>
      </c>
      <c r="DY116" s="34" t="e">
        <f t="shared" si="444"/>
        <v>#VALUE!</v>
      </c>
      <c r="DZ116" s="327"/>
      <c r="EA116" s="61" t="str">
        <f>'MONTHLY SUMMARIES'!H80</f>
        <v>NA</v>
      </c>
      <c r="EB116" s="127"/>
    </row>
    <row r="117" spans="1:132" s="34" customFormat="1" x14ac:dyDescent="0.25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</v>
      </c>
      <c r="AE117" s="238">
        <v>2828446</v>
      </c>
      <c r="AF117" s="238">
        <v>1908778.64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7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2">
        <v>17874733</v>
      </c>
      <c r="BI117" s="439">
        <v>21840815</v>
      </c>
      <c r="BJ117" s="439">
        <v>22105142</v>
      </c>
      <c r="BK117" s="439">
        <v>20638072</v>
      </c>
      <c r="BL117" s="287">
        <v>18431428</v>
      </c>
      <c r="BM117" s="287">
        <v>7901582</v>
      </c>
      <c r="BN117" s="287" t="s">
        <v>230</v>
      </c>
      <c r="BO117" s="287" t="s">
        <v>230</v>
      </c>
      <c r="BP117" s="287" t="s">
        <v>230</v>
      </c>
      <c r="BQ117" s="287" t="s">
        <v>230</v>
      </c>
      <c r="BR117" s="287" t="s">
        <v>230</v>
      </c>
      <c r="BS117" s="287" t="s">
        <v>230</v>
      </c>
      <c r="BT117" s="287"/>
      <c r="BU117" s="31">
        <f t="shared" si="440"/>
        <v>-2569156.2000000011</v>
      </c>
      <c r="BV117" s="97">
        <f t="shared" si="440"/>
        <v>-607698.91999999993</v>
      </c>
      <c r="BW117" s="97">
        <f t="shared" si="440"/>
        <v>-278850.79999999981</v>
      </c>
      <c r="BX117" s="97">
        <f t="shared" si="440"/>
        <v>-58469.419999999925</v>
      </c>
      <c r="BY117" s="97">
        <f t="shared" si="440"/>
        <v>361974.8600000001</v>
      </c>
      <c r="BZ117" s="97">
        <f t="shared" si="440"/>
        <v>-119174.60999999987</v>
      </c>
      <c r="CA117" s="97">
        <f t="shared" si="440"/>
        <v>134567.44999999995</v>
      </c>
      <c r="CB117" s="97">
        <f t="shared" si="440"/>
        <v>-267625.01</v>
      </c>
      <c r="CC117" s="97">
        <f t="shared" si="440"/>
        <v>327623.39000000013</v>
      </c>
      <c r="CD117" s="97">
        <f t="shared" si="440"/>
        <v>-231052.30000000075</v>
      </c>
      <c r="CE117" s="97">
        <f t="shared" si="441"/>
        <v>2586840.67</v>
      </c>
      <c r="CF117" s="97">
        <f t="shared" si="441"/>
        <v>3392579.9700000007</v>
      </c>
      <c r="CG117" s="97">
        <f t="shared" si="441"/>
        <v>4086571.5500000007</v>
      </c>
      <c r="CH117" s="97">
        <f t="shared" si="441"/>
        <v>2119230.5799999991</v>
      </c>
      <c r="CI117" s="97">
        <f t="shared" si="441"/>
        <v>19878.290000000037</v>
      </c>
      <c r="CJ117" s="97">
        <f t="shared" si="441"/>
        <v>1093607.83</v>
      </c>
      <c r="CK117" s="97">
        <f t="shared" si="441"/>
        <v>895392.1399999999</v>
      </c>
      <c r="CL117" s="97">
        <f t="shared" si="441"/>
        <v>572912.7899999998</v>
      </c>
      <c r="CM117" s="264">
        <f t="shared" si="441"/>
        <v>410058.02</v>
      </c>
      <c r="CN117" s="264">
        <f t="shared" si="441"/>
        <v>346860</v>
      </c>
      <c r="CO117" s="264">
        <f t="shared" si="442"/>
        <v>1101248.96</v>
      </c>
      <c r="CP117" s="319">
        <f t="shared" si="442"/>
        <v>3796069.3900000006</v>
      </c>
      <c r="CQ117" s="34">
        <f t="shared" si="442"/>
        <v>3230389</v>
      </c>
      <c r="CR117" s="34">
        <f t="shared" si="442"/>
        <v>3994301</v>
      </c>
      <c r="CS117" s="34">
        <f t="shared" si="442"/>
        <v>4782843.91</v>
      </c>
      <c r="CT117" s="34">
        <f t="shared" si="442"/>
        <v>2888015.7300000004</v>
      </c>
      <c r="CU117" s="34">
        <f t="shared" si="442"/>
        <v>3270746.25</v>
      </c>
      <c r="CV117" s="34">
        <f t="shared" si="442"/>
        <v>1445904.63</v>
      </c>
      <c r="CW117" s="34">
        <f t="shared" si="442"/>
        <v>766631</v>
      </c>
      <c r="CX117" s="34">
        <f t="shared" si="442"/>
        <v>777815.3600000001</v>
      </c>
      <c r="CY117" s="34">
        <f t="shared" si="443"/>
        <v>715345</v>
      </c>
      <c r="CZ117" s="34">
        <f t="shared" si="443"/>
        <v>1669735</v>
      </c>
      <c r="DA117" s="34">
        <f t="shared" si="443"/>
        <v>2036853</v>
      </c>
      <c r="DB117" s="34">
        <f t="shared" si="443"/>
        <v>4963196</v>
      </c>
      <c r="DC117" s="34">
        <f t="shared" si="443"/>
        <v>3408062</v>
      </c>
      <c r="DD117" s="34">
        <f t="shared" si="443"/>
        <v>2454433</v>
      </c>
      <c r="DE117" s="34">
        <f t="shared" si="443"/>
        <v>1705014</v>
      </c>
      <c r="DF117" s="34">
        <f t="shared" si="443"/>
        <v>574064</v>
      </c>
      <c r="DG117" s="34">
        <f t="shared" si="443"/>
        <v>1216769</v>
      </c>
      <c r="DH117" s="34">
        <f t="shared" si="443"/>
        <v>718881</v>
      </c>
      <c r="DI117" s="34">
        <f t="shared" si="444"/>
        <v>-923134</v>
      </c>
      <c r="DJ117" s="34">
        <f t="shared" si="444"/>
        <v>222308</v>
      </c>
      <c r="DK117" s="34">
        <f t="shared" si="444"/>
        <v>331403</v>
      </c>
      <c r="DL117" s="34">
        <f t="shared" si="444"/>
        <v>-941062</v>
      </c>
      <c r="DM117" s="34">
        <f t="shared" si="444"/>
        <v>552022</v>
      </c>
      <c r="DN117" s="34">
        <f t="shared" si="444"/>
        <v>10869</v>
      </c>
      <c r="DO117" s="34">
        <f t="shared" si="444"/>
        <v>2710444</v>
      </c>
      <c r="DP117" s="34">
        <f t="shared" si="444"/>
        <v>3138528</v>
      </c>
      <c r="DQ117" s="34">
        <f t="shared" si="444"/>
        <v>1534882</v>
      </c>
      <c r="DR117" s="34">
        <f t="shared" si="444"/>
        <v>5634696</v>
      </c>
      <c r="DS117" s="34">
        <f t="shared" si="444"/>
        <v>-1276294</v>
      </c>
      <c r="DT117" s="34" t="e">
        <f t="shared" si="444"/>
        <v>#VALUE!</v>
      </c>
      <c r="DU117" s="34" t="e">
        <f t="shared" si="444"/>
        <v>#VALUE!</v>
      </c>
      <c r="DV117" s="34" t="e">
        <f t="shared" si="444"/>
        <v>#VALUE!</v>
      </c>
      <c r="DW117" s="34" t="e">
        <f t="shared" si="444"/>
        <v>#VALUE!</v>
      </c>
      <c r="DX117" s="34" t="e">
        <f t="shared" si="444"/>
        <v>#VALUE!</v>
      </c>
      <c r="DY117" s="34" t="e">
        <f t="shared" si="444"/>
        <v>#VALUE!</v>
      </c>
      <c r="DZ117" s="327"/>
      <c r="EA117" s="61" t="str">
        <f>'MONTHLY SUMMARIES'!H81</f>
        <v>NA</v>
      </c>
      <c r="EB117" s="127"/>
    </row>
    <row r="118" spans="1:132" s="34" customFormat="1" x14ac:dyDescent="0.25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7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2">
        <v>14410277</v>
      </c>
      <c r="BI118" s="439">
        <v>18268945</v>
      </c>
      <c r="BJ118" s="439">
        <v>17951259</v>
      </c>
      <c r="BK118" s="439">
        <v>15492846</v>
      </c>
      <c r="BL118" s="287">
        <v>12616625</v>
      </c>
      <c r="BM118" s="287">
        <v>5734330</v>
      </c>
      <c r="BN118" s="287" t="s">
        <v>230</v>
      </c>
      <c r="BO118" s="287" t="s">
        <v>230</v>
      </c>
      <c r="BP118" s="287" t="s">
        <v>230</v>
      </c>
      <c r="BQ118" s="287" t="s">
        <v>230</v>
      </c>
      <c r="BR118" s="287" t="s">
        <v>230</v>
      </c>
      <c r="BS118" s="287" t="s">
        <v>230</v>
      </c>
      <c r="BT118" s="287"/>
      <c r="BU118" s="31">
        <f t="shared" si="440"/>
        <v>-2901003.0700000003</v>
      </c>
      <c r="BV118" s="97">
        <f t="shared" si="440"/>
        <v>-1460074.2899999991</v>
      </c>
      <c r="BW118" s="97">
        <f t="shared" si="440"/>
        <v>-352846.04000000004</v>
      </c>
      <c r="BX118" s="97">
        <f t="shared" si="440"/>
        <v>-704461.23999999976</v>
      </c>
      <c r="BY118" s="97">
        <f t="shared" si="440"/>
        <v>-194526.62000000011</v>
      </c>
      <c r="BZ118" s="97">
        <f t="shared" si="440"/>
        <v>-444884.08999999985</v>
      </c>
      <c r="CA118" s="97">
        <f t="shared" si="440"/>
        <v>-67498.180000000168</v>
      </c>
      <c r="CB118" s="97">
        <f t="shared" si="440"/>
        <v>-530771.68000000017</v>
      </c>
      <c r="CC118" s="97">
        <f t="shared" si="440"/>
        <v>-323342.43999999948</v>
      </c>
      <c r="CD118" s="97">
        <f t="shared" si="440"/>
        <v>-1594171.629999999</v>
      </c>
      <c r="CE118" s="97">
        <f t="shared" si="441"/>
        <v>-508593.16999999993</v>
      </c>
      <c r="CF118" s="97">
        <f t="shared" si="441"/>
        <v>1858062.2799999993</v>
      </c>
      <c r="CG118" s="97">
        <f t="shared" si="441"/>
        <v>3017405.8800000008</v>
      </c>
      <c r="CH118" s="97">
        <f t="shared" si="441"/>
        <v>746974.29</v>
      </c>
      <c r="CI118" s="97">
        <f t="shared" si="441"/>
        <v>-632035.29</v>
      </c>
      <c r="CJ118" s="97">
        <f t="shared" si="441"/>
        <v>531432.89999999991</v>
      </c>
      <c r="CK118" s="97">
        <f t="shared" si="441"/>
        <v>110524.12000000011</v>
      </c>
      <c r="CL118" s="97">
        <f t="shared" si="441"/>
        <v>365027.14999999991</v>
      </c>
      <c r="CM118" s="264">
        <f t="shared" si="441"/>
        <v>301493.93000000017</v>
      </c>
      <c r="CN118" s="264">
        <f t="shared" si="441"/>
        <v>30741</v>
      </c>
      <c r="CO118" s="264">
        <f t="shared" si="442"/>
        <v>879937.76999999955</v>
      </c>
      <c r="CP118" s="319">
        <f t="shared" si="442"/>
        <v>2005433.7599999998</v>
      </c>
      <c r="CQ118" s="34">
        <f t="shared" si="442"/>
        <v>3644126</v>
      </c>
      <c r="CR118" s="34">
        <f t="shared" si="442"/>
        <v>3460817</v>
      </c>
      <c r="CS118" s="34">
        <f t="shared" si="442"/>
        <v>3030929.42</v>
      </c>
      <c r="CT118" s="34">
        <f t="shared" si="442"/>
        <v>2250608.7199999997</v>
      </c>
      <c r="CU118" s="34">
        <f t="shared" si="442"/>
        <v>1699715.9100000001</v>
      </c>
      <c r="CV118" s="34">
        <f t="shared" si="442"/>
        <v>932085.25</v>
      </c>
      <c r="CW118" s="34">
        <f t="shared" si="442"/>
        <v>955837</v>
      </c>
      <c r="CX118" s="34">
        <f t="shared" si="442"/>
        <v>804408.25</v>
      </c>
      <c r="CY118" s="34">
        <f t="shared" si="443"/>
        <v>673560</v>
      </c>
      <c r="CZ118" s="34">
        <f t="shared" si="443"/>
        <v>1385380</v>
      </c>
      <c r="DA118" s="34">
        <f t="shared" si="443"/>
        <v>1157901</v>
      </c>
      <c r="DB118" s="34">
        <f t="shared" si="443"/>
        <v>2940114</v>
      </c>
      <c r="DC118" s="34">
        <f t="shared" si="443"/>
        <v>1013859</v>
      </c>
      <c r="DD118" s="34">
        <f t="shared" si="443"/>
        <v>378468</v>
      </c>
      <c r="DE118" s="34">
        <f t="shared" si="443"/>
        <v>-281477</v>
      </c>
      <c r="DF118" s="34">
        <f t="shared" si="443"/>
        <v>-1376305</v>
      </c>
      <c r="DG118" s="34">
        <f t="shared" si="443"/>
        <v>188471</v>
      </c>
      <c r="DH118" s="34">
        <f t="shared" si="443"/>
        <v>-444396</v>
      </c>
      <c r="DI118" s="34">
        <f t="shared" si="444"/>
        <v>-1053995</v>
      </c>
      <c r="DJ118" s="34">
        <f t="shared" si="444"/>
        <v>-448624</v>
      </c>
      <c r="DK118" s="34">
        <f t="shared" si="444"/>
        <v>-57467</v>
      </c>
      <c r="DL118" s="34">
        <f t="shared" si="444"/>
        <v>-993796</v>
      </c>
      <c r="DM118" s="34">
        <f t="shared" si="444"/>
        <v>227423</v>
      </c>
      <c r="DN118" s="34">
        <f t="shared" si="444"/>
        <v>-784419</v>
      </c>
      <c r="DO118" s="34">
        <f t="shared" si="444"/>
        <v>1051214</v>
      </c>
      <c r="DP118" s="34">
        <f t="shared" si="444"/>
        <v>1043601</v>
      </c>
      <c r="DQ118" s="34">
        <f t="shared" si="444"/>
        <v>-594262</v>
      </c>
      <c r="DR118" s="34">
        <f t="shared" si="444"/>
        <v>3611083</v>
      </c>
      <c r="DS118" s="34">
        <f t="shared" si="444"/>
        <v>-671611</v>
      </c>
      <c r="DT118" s="34" t="e">
        <f t="shared" si="444"/>
        <v>#VALUE!</v>
      </c>
      <c r="DU118" s="34" t="e">
        <f t="shared" si="444"/>
        <v>#VALUE!</v>
      </c>
      <c r="DV118" s="34" t="e">
        <f t="shared" si="444"/>
        <v>#VALUE!</v>
      </c>
      <c r="DW118" s="34" t="e">
        <f t="shared" si="444"/>
        <v>#VALUE!</v>
      </c>
      <c r="DX118" s="34" t="e">
        <f t="shared" si="444"/>
        <v>#VALUE!</v>
      </c>
      <c r="DY118" s="34" t="e">
        <f t="shared" si="444"/>
        <v>#VALUE!</v>
      </c>
      <c r="DZ118" s="327"/>
      <c r="EA118" s="61" t="str">
        <f>'MONTHLY SUMMARIES'!H82</f>
        <v>NA</v>
      </c>
      <c r="EB118" s="127"/>
    </row>
    <row r="119" spans="1:132" s="34" customFormat="1" x14ac:dyDescent="0.25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7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2">
        <v>14901912</v>
      </c>
      <c r="BI119" s="439">
        <v>17871498</v>
      </c>
      <c r="BJ119" s="439">
        <v>17868263</v>
      </c>
      <c r="BK119" s="439">
        <v>16222349</v>
      </c>
      <c r="BL119" s="287">
        <v>13241101</v>
      </c>
      <c r="BM119" s="287">
        <v>6945082</v>
      </c>
      <c r="BN119" s="287" t="s">
        <v>230</v>
      </c>
      <c r="BO119" s="287" t="s">
        <v>230</v>
      </c>
      <c r="BP119" s="287" t="s">
        <v>230</v>
      </c>
      <c r="BQ119" s="287" t="s">
        <v>230</v>
      </c>
      <c r="BR119" s="287" t="s">
        <v>230</v>
      </c>
      <c r="BS119" s="287" t="s">
        <v>230</v>
      </c>
      <c r="BT119" s="287"/>
      <c r="BU119" s="31">
        <f t="shared" si="440"/>
        <v>-3292308.66</v>
      </c>
      <c r="BV119" s="97">
        <f t="shared" si="440"/>
        <v>-1942931.2000000011</v>
      </c>
      <c r="BW119" s="97">
        <f t="shared" si="440"/>
        <v>-672657.56000000052</v>
      </c>
      <c r="BX119" s="97">
        <f t="shared" si="440"/>
        <v>-728412.5</v>
      </c>
      <c r="BY119" s="97">
        <f t="shared" si="440"/>
        <v>-637463.48999999976</v>
      </c>
      <c r="BZ119" s="97">
        <f t="shared" si="440"/>
        <v>-685529.3200000003</v>
      </c>
      <c r="CA119" s="97">
        <f t="shared" si="440"/>
        <v>-282884.29999999981</v>
      </c>
      <c r="CB119" s="97">
        <f t="shared" si="440"/>
        <v>-667590.29</v>
      </c>
      <c r="CC119" s="97">
        <f t="shared" si="440"/>
        <v>-1140617.7299999995</v>
      </c>
      <c r="CD119" s="97">
        <f t="shared" si="440"/>
        <v>-1424248.3500000015</v>
      </c>
      <c r="CE119" s="97">
        <f t="shared" si="441"/>
        <v>-317284.1400000006</v>
      </c>
      <c r="CF119" s="97">
        <f t="shared" si="441"/>
        <v>2039621.7699999996</v>
      </c>
      <c r="CG119" s="97">
        <f t="shared" si="441"/>
        <v>2805965.2699999996</v>
      </c>
      <c r="CH119" s="97">
        <f t="shared" si="441"/>
        <v>969502.95000000112</v>
      </c>
      <c r="CI119" s="97">
        <f t="shared" si="441"/>
        <v>-787325.8599999994</v>
      </c>
      <c r="CJ119" s="97">
        <f t="shared" si="441"/>
        <v>332194.52</v>
      </c>
      <c r="CK119" s="97">
        <f t="shared" si="441"/>
        <v>235677.75999999978</v>
      </c>
      <c r="CL119" s="97">
        <f t="shared" si="441"/>
        <v>690057.18000000017</v>
      </c>
      <c r="CM119" s="264">
        <f t="shared" si="441"/>
        <v>308124.06999999983</v>
      </c>
      <c r="CN119" s="264">
        <f t="shared" si="441"/>
        <v>92146</v>
      </c>
      <c r="CO119" s="264">
        <f t="shared" si="442"/>
        <v>1014847.5199999996</v>
      </c>
      <c r="CP119" s="319">
        <f t="shared" si="442"/>
        <v>1893624.2100000009</v>
      </c>
      <c r="CQ119" s="34">
        <f t="shared" si="442"/>
        <v>3122886</v>
      </c>
      <c r="CR119" s="34">
        <f t="shared" si="442"/>
        <v>2916426</v>
      </c>
      <c r="CS119" s="34">
        <f t="shared" si="442"/>
        <v>2774087.4600000009</v>
      </c>
      <c r="CT119" s="34">
        <f t="shared" si="442"/>
        <v>2259378.0399999991</v>
      </c>
      <c r="CU119" s="34">
        <f t="shared" si="442"/>
        <v>2079188.5999999996</v>
      </c>
      <c r="CV119" s="34">
        <f t="shared" si="442"/>
        <v>1436923.81</v>
      </c>
      <c r="CW119" s="34">
        <f t="shared" si="442"/>
        <v>1424666</v>
      </c>
      <c r="CX119" s="34">
        <f t="shared" si="442"/>
        <v>583559.96</v>
      </c>
      <c r="CY119" s="34">
        <f t="shared" si="443"/>
        <v>832671</v>
      </c>
      <c r="CZ119" s="34">
        <f t="shared" si="443"/>
        <v>1645667</v>
      </c>
      <c r="DA119" s="34">
        <f t="shared" si="443"/>
        <v>1485704</v>
      </c>
      <c r="DB119" s="34">
        <f t="shared" si="443"/>
        <v>2928336</v>
      </c>
      <c r="DC119" s="34">
        <f t="shared" si="443"/>
        <v>1765690</v>
      </c>
      <c r="DD119" s="34">
        <f t="shared" si="443"/>
        <v>439920</v>
      </c>
      <c r="DE119" s="34">
        <f t="shared" si="443"/>
        <v>28676</v>
      </c>
      <c r="DF119" s="34">
        <f t="shared" si="443"/>
        <v>-698242</v>
      </c>
      <c r="DG119" s="34">
        <f t="shared" si="443"/>
        <v>-41605</v>
      </c>
      <c r="DH119" s="34">
        <f t="shared" si="443"/>
        <v>-725030</v>
      </c>
      <c r="DI119" s="34">
        <f t="shared" si="444"/>
        <v>-1422587</v>
      </c>
      <c r="DJ119" s="34">
        <f t="shared" si="444"/>
        <v>-528717</v>
      </c>
      <c r="DK119" s="34">
        <f t="shared" si="444"/>
        <v>85182</v>
      </c>
      <c r="DL119" s="34">
        <f t="shared" si="444"/>
        <v>-1235798</v>
      </c>
      <c r="DM119" s="34">
        <f t="shared" si="444"/>
        <v>-147691</v>
      </c>
      <c r="DN119" s="34">
        <f t="shared" si="444"/>
        <v>-306535</v>
      </c>
      <c r="DO119" s="34">
        <f t="shared" si="444"/>
        <v>431263</v>
      </c>
      <c r="DP119" s="34">
        <f t="shared" si="444"/>
        <v>1283461</v>
      </c>
      <c r="DQ119" s="34">
        <f t="shared" si="444"/>
        <v>78343</v>
      </c>
      <c r="DR119" s="34">
        <f t="shared" si="444"/>
        <v>2984574</v>
      </c>
      <c r="DS119" s="34">
        <f t="shared" si="444"/>
        <v>-193321</v>
      </c>
      <c r="DT119" s="34" t="e">
        <f t="shared" si="444"/>
        <v>#VALUE!</v>
      </c>
      <c r="DU119" s="34" t="e">
        <f t="shared" si="444"/>
        <v>#VALUE!</v>
      </c>
      <c r="DV119" s="34" t="e">
        <f t="shared" si="444"/>
        <v>#VALUE!</v>
      </c>
      <c r="DW119" s="34" t="e">
        <f t="shared" si="444"/>
        <v>#VALUE!</v>
      </c>
      <c r="DX119" s="34" t="e">
        <f t="shared" si="444"/>
        <v>#VALUE!</v>
      </c>
      <c r="DY119" s="34" t="e">
        <f t="shared" si="444"/>
        <v>#VALUE!</v>
      </c>
      <c r="DZ119" s="327"/>
      <c r="EA119" s="61" t="str">
        <f>'MONTHLY SUMMARIES'!H83</f>
        <v>NA</v>
      </c>
      <c r="EB119" s="127"/>
    </row>
    <row r="120" spans="1:132" s="34" customFormat="1" x14ac:dyDescent="0.25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7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2">
        <v>48800279</v>
      </c>
      <c r="BI120" s="439">
        <v>52791820</v>
      </c>
      <c r="BJ120" s="439">
        <v>55000505</v>
      </c>
      <c r="BK120" s="439">
        <v>48946355</v>
      </c>
      <c r="BL120" s="287">
        <v>44679496</v>
      </c>
      <c r="BM120" s="287">
        <v>27437407</v>
      </c>
      <c r="BN120" s="287" t="s">
        <v>230</v>
      </c>
      <c r="BO120" s="287" t="s">
        <v>230</v>
      </c>
      <c r="BP120" s="287" t="s">
        <v>230</v>
      </c>
      <c r="BQ120" s="287" t="s">
        <v>230</v>
      </c>
      <c r="BR120" s="287" t="s">
        <v>230</v>
      </c>
      <c r="BS120" s="287" t="s">
        <v>230</v>
      </c>
      <c r="BT120" s="287"/>
      <c r="BU120" s="31">
        <f t="shared" si="440"/>
        <v>-7484443.3999999985</v>
      </c>
      <c r="BV120" s="97">
        <f t="shared" si="440"/>
        <v>-15166014.619999997</v>
      </c>
      <c r="BW120" s="97">
        <f t="shared" si="440"/>
        <v>-3077382.1799999997</v>
      </c>
      <c r="BX120" s="97">
        <f t="shared" si="440"/>
        <v>-2495201.9399999995</v>
      </c>
      <c r="BY120" s="97">
        <f t="shared" si="440"/>
        <v>-293489.4299999997</v>
      </c>
      <c r="BZ120" s="97">
        <f t="shared" si="440"/>
        <v>-1294601.4399999995</v>
      </c>
      <c r="CA120" s="97">
        <f t="shared" si="440"/>
        <v>-3292636.4499999993</v>
      </c>
      <c r="CB120" s="97">
        <f t="shared" si="440"/>
        <v>-3898804.08</v>
      </c>
      <c r="CC120" s="97">
        <f t="shared" si="440"/>
        <v>-1161997.3299999982</v>
      </c>
      <c r="CD120" s="97">
        <f t="shared" si="440"/>
        <v>-5665846.200000003</v>
      </c>
      <c r="CE120" s="97">
        <f t="shared" si="441"/>
        <v>-855959.8200000003</v>
      </c>
      <c r="CF120" s="97">
        <f t="shared" si="441"/>
        <v>5065222.8299999982</v>
      </c>
      <c r="CG120" s="97">
        <f t="shared" si="441"/>
        <v>2837052.7100000009</v>
      </c>
      <c r="CH120" s="97">
        <f t="shared" si="441"/>
        <v>95497.339999999851</v>
      </c>
      <c r="CI120" s="97">
        <f t="shared" si="441"/>
        <v>-2931107.7600000016</v>
      </c>
      <c r="CJ120" s="97">
        <f t="shared" si="441"/>
        <v>15866149.220000001</v>
      </c>
      <c r="CK120" s="97">
        <f t="shared" si="441"/>
        <v>-486736.41000000015</v>
      </c>
      <c r="CL120" s="97">
        <f t="shared" si="441"/>
        <v>2304181.1400000006</v>
      </c>
      <c r="CM120" s="264">
        <f t="shared" si="441"/>
        <v>2250248.2599999998</v>
      </c>
      <c r="CN120" s="264">
        <f t="shared" si="441"/>
        <v>6738637</v>
      </c>
      <c r="CO120" s="264">
        <f t="shared" si="442"/>
        <v>1998878</v>
      </c>
      <c r="CP120" s="319">
        <f t="shared" si="442"/>
        <v>7576133.3599999994</v>
      </c>
      <c r="CQ120" s="34">
        <f t="shared" si="442"/>
        <v>8484336</v>
      </c>
      <c r="CR120" s="34">
        <f t="shared" si="442"/>
        <v>4606870</v>
      </c>
      <c r="CS120" s="34">
        <f t="shared" si="442"/>
        <v>9439751.6400000006</v>
      </c>
      <c r="CT120" s="34">
        <f t="shared" si="442"/>
        <v>6933932.870000001</v>
      </c>
      <c r="CU120" s="34">
        <f t="shared" si="442"/>
        <v>6019196.8200000003</v>
      </c>
      <c r="CV120" s="34">
        <f t="shared" si="442"/>
        <v>-11833056.460000001</v>
      </c>
      <c r="CW120" s="34">
        <f t="shared" si="442"/>
        <v>4097019</v>
      </c>
      <c r="CX120" s="34">
        <f t="shared" si="442"/>
        <v>-1324897.8800000008</v>
      </c>
      <c r="CY120" s="34">
        <f t="shared" si="443"/>
        <v>1346582</v>
      </c>
      <c r="CZ120" s="34">
        <f t="shared" si="443"/>
        <v>-2427286</v>
      </c>
      <c r="DA120" s="34">
        <f t="shared" si="443"/>
        <v>6101003</v>
      </c>
      <c r="DB120" s="34">
        <f t="shared" si="443"/>
        <v>8855001</v>
      </c>
      <c r="DC120" s="34">
        <f t="shared" si="443"/>
        <v>4602727</v>
      </c>
      <c r="DD120" s="34">
        <f t="shared" si="443"/>
        <v>6160003</v>
      </c>
      <c r="DE120" s="34">
        <f t="shared" si="443"/>
        <v>3307983</v>
      </c>
      <c r="DF120" s="34">
        <f t="shared" si="443"/>
        <v>-1115444</v>
      </c>
      <c r="DG120" s="34">
        <f t="shared" si="443"/>
        <v>770072</v>
      </c>
      <c r="DH120" s="34">
        <f t="shared" si="443"/>
        <v>971113</v>
      </c>
      <c r="DI120" s="34">
        <f t="shared" si="444"/>
        <v>-2792495</v>
      </c>
      <c r="DJ120" s="34">
        <f t="shared" si="444"/>
        <v>1038064</v>
      </c>
      <c r="DK120" s="34">
        <f t="shared" si="444"/>
        <v>-192087</v>
      </c>
      <c r="DL120" s="34">
        <f t="shared" si="444"/>
        <v>-2848753</v>
      </c>
      <c r="DM120" s="34">
        <f t="shared" si="444"/>
        <v>-1376032</v>
      </c>
      <c r="DN120" s="34">
        <f t="shared" si="444"/>
        <v>1715121</v>
      </c>
      <c r="DO120" s="34">
        <f t="shared" si="444"/>
        <v>1599594</v>
      </c>
      <c r="DP120" s="34">
        <f t="shared" si="444"/>
        <v>3848763</v>
      </c>
      <c r="DQ120" s="34">
        <f t="shared" si="444"/>
        <v>-1514803</v>
      </c>
      <c r="DR120" s="34">
        <f t="shared" si="444"/>
        <v>9028362</v>
      </c>
      <c r="DS120" s="34">
        <f t="shared" si="444"/>
        <v>432885</v>
      </c>
      <c r="DT120" s="34" t="e">
        <f t="shared" si="444"/>
        <v>#VALUE!</v>
      </c>
      <c r="DU120" s="34" t="e">
        <f t="shared" si="444"/>
        <v>#VALUE!</v>
      </c>
      <c r="DV120" s="34" t="e">
        <f t="shared" si="444"/>
        <v>#VALUE!</v>
      </c>
      <c r="DW120" s="34" t="e">
        <f t="shared" si="444"/>
        <v>#VALUE!</v>
      </c>
      <c r="DX120" s="34" t="e">
        <f t="shared" si="444"/>
        <v>#VALUE!</v>
      </c>
      <c r="DY120" s="34" t="e">
        <f t="shared" si="444"/>
        <v>#VALUE!</v>
      </c>
      <c r="DZ120" s="327"/>
      <c r="EA120" s="61" t="str">
        <f>'MONTHLY SUMMARIES'!H84</f>
        <v>NA</v>
      </c>
      <c r="EB120" s="127"/>
    </row>
    <row r="121" spans="1:132" s="127" customFormat="1" x14ac:dyDescent="0.25">
      <c r="A121" s="144"/>
      <c r="B121" s="35" t="s">
        <v>148</v>
      </c>
      <c r="C121" s="128">
        <f>SUM(C116:C120)</f>
        <v>197023612.13999999</v>
      </c>
      <c r="D121" s="129">
        <f t="shared" ref="D121:X121" si="445">SUM(D116:D120)</f>
        <v>145905938.97</v>
      </c>
      <c r="E121" s="129">
        <f t="shared" si="445"/>
        <v>86326392.640000001</v>
      </c>
      <c r="F121" s="129">
        <f t="shared" si="445"/>
        <v>46376852.259999998</v>
      </c>
      <c r="G121" s="129">
        <f t="shared" si="445"/>
        <v>33738288.880000003</v>
      </c>
      <c r="H121" s="129">
        <f t="shared" si="445"/>
        <v>34565149.870000005</v>
      </c>
      <c r="I121" s="129">
        <f t="shared" si="445"/>
        <v>33164286.869999997</v>
      </c>
      <c r="J121" s="129">
        <f t="shared" si="445"/>
        <v>47392016.810000002</v>
      </c>
      <c r="K121" s="129">
        <f t="shared" si="445"/>
        <v>76922660.799999997</v>
      </c>
      <c r="L121" s="131">
        <f t="shared" si="445"/>
        <v>181801823.10999998</v>
      </c>
      <c r="M121" s="129">
        <f t="shared" si="445"/>
        <v>195418013.07999998</v>
      </c>
      <c r="N121" s="138">
        <f t="shared" si="445"/>
        <v>172806956.87</v>
      </c>
      <c r="O121" s="138">
        <f t="shared" si="445"/>
        <v>161104945.68000001</v>
      </c>
      <c r="P121" s="138">
        <f t="shared" si="445"/>
        <v>129576506.88</v>
      </c>
      <c r="Q121" s="138">
        <f t="shared" si="445"/>
        <v>92242122.170000002</v>
      </c>
      <c r="R121" s="138">
        <f t="shared" si="445"/>
        <v>42289412.25</v>
      </c>
      <c r="S121" s="138">
        <f t="shared" si="445"/>
        <v>34609273</v>
      </c>
      <c r="T121" s="138">
        <f t="shared" si="445"/>
        <v>31069865.710000001</v>
      </c>
      <c r="U121" s="138">
        <f t="shared" si="445"/>
        <v>31013918.57</v>
      </c>
      <c r="V121" s="138">
        <f t="shared" si="445"/>
        <v>38582045</v>
      </c>
      <c r="W121" s="138">
        <f t="shared" si="445"/>
        <v>73327347.620000005</v>
      </c>
      <c r="X121" s="131">
        <f t="shared" si="445"/>
        <v>161321127.33999997</v>
      </c>
      <c r="Y121" s="138">
        <v>198877054</v>
      </c>
      <c r="Z121" s="231">
        <v>210875242</v>
      </c>
      <c r="AA121" s="138">
        <f t="shared" ref="AA121" si="446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58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1">
        <v>234555977</v>
      </c>
      <c r="BI121" s="438">
        <v>282597862</v>
      </c>
      <c r="BJ121" s="438">
        <v>284061073</v>
      </c>
      <c r="BK121" s="438">
        <v>241745445</v>
      </c>
      <c r="BL121" s="286">
        <v>207079284</v>
      </c>
      <c r="BM121" s="286">
        <v>97766890</v>
      </c>
      <c r="BN121" s="286">
        <v>0</v>
      </c>
      <c r="BO121" s="286">
        <v>0</v>
      </c>
      <c r="BP121" s="286">
        <v>0</v>
      </c>
      <c r="BQ121" s="286">
        <v>0</v>
      </c>
      <c r="BR121" s="286">
        <v>0</v>
      </c>
      <c r="BS121" s="286">
        <v>0</v>
      </c>
      <c r="BT121" s="286"/>
      <c r="BU121" s="130">
        <f t="shared" si="402"/>
        <v>-35918666.460000008</v>
      </c>
      <c r="BV121" s="132">
        <f t="shared" ref="BV121:BW121" si="447">SUM(BV116:BV120)</f>
        <v>-16329432.089999985</v>
      </c>
      <c r="BW121" s="132">
        <f t="shared" si="447"/>
        <v>5915729.5299999993</v>
      </c>
      <c r="BX121" s="132">
        <f t="shared" ref="BX121:BY121" si="448">SUM(BX116:BX120)</f>
        <v>-4087440.0099999993</v>
      </c>
      <c r="BY121" s="132">
        <f t="shared" si="448"/>
        <v>870984.11999999941</v>
      </c>
      <c r="BZ121" s="132">
        <f t="shared" ref="BZ121:CA121" si="449">SUM(BZ116:BZ120)</f>
        <v>-3495284.1599999988</v>
      </c>
      <c r="CA121" s="132">
        <f t="shared" si="449"/>
        <v>-2150368.2999999998</v>
      </c>
      <c r="CB121" s="132">
        <f t="shared" ref="CB121:CC121" si="450">SUM(CB116:CB120)</f>
        <v>-8809971.8099999987</v>
      </c>
      <c r="CC121" s="132">
        <f t="shared" si="450"/>
        <v>-3595313.1799999974</v>
      </c>
      <c r="CD121" s="132">
        <f t="shared" ref="CD121:CE121" si="451">SUM(CD116:CD120)</f>
        <v>-20480695.769999996</v>
      </c>
      <c r="CE121" s="132">
        <f t="shared" si="451"/>
        <v>3459040.9199999943</v>
      </c>
      <c r="CF121" s="132">
        <f t="shared" ref="CF121:CG121" si="452">SUM(CF116:CF120)</f>
        <v>38068285.129999995</v>
      </c>
      <c r="CG121" s="132">
        <f t="shared" si="452"/>
        <v>41106682.510000013</v>
      </c>
      <c r="CH121" s="132">
        <f t="shared" ref="CH121:CI121" si="453">SUM(CH116:CH120)</f>
        <v>4716963.9199999906</v>
      </c>
      <c r="CI121" s="132">
        <f t="shared" si="453"/>
        <v>-17758903.750000004</v>
      </c>
      <c r="CJ121" s="132">
        <f t="shared" ref="CJ121:CK121" si="454">SUM(CJ116:CJ120)</f>
        <v>20142443.050000004</v>
      </c>
      <c r="CK121" s="132">
        <f t="shared" si="454"/>
        <v>1033779.0000000002</v>
      </c>
      <c r="CL121" s="132">
        <f t="shared" ref="CL121:CM121" si="455">SUM(CL116:CL120)</f>
        <v>6534196.3100000015</v>
      </c>
      <c r="CM121" s="265">
        <f t="shared" si="455"/>
        <v>4752616.43</v>
      </c>
      <c r="CN121" s="265">
        <f t="shared" ref="CN121:CO121" si="456">SUM(CN116:CN120)</f>
        <v>7370053</v>
      </c>
      <c r="CO121" s="265">
        <f t="shared" si="456"/>
        <v>11910814.380000003</v>
      </c>
      <c r="CP121" s="320">
        <f t="shared" ref="CP121:CQ121" si="457">SUM(CP116:CP120)</f>
        <v>36398413.659999996</v>
      </c>
      <c r="CQ121" s="127">
        <f t="shared" si="457"/>
        <v>50016803</v>
      </c>
      <c r="CR121" s="127">
        <f t="shared" ref="CR121:CS121" si="458">SUM(CR116:CR120)</f>
        <v>36400931</v>
      </c>
      <c r="CS121" s="127">
        <f t="shared" si="458"/>
        <v>48837508.809999995</v>
      </c>
      <c r="CT121" s="127">
        <f t="shared" ref="CT121:CU121" si="459">SUM(CT116:CT120)</f>
        <v>32626378.200000003</v>
      </c>
      <c r="CU121" s="127">
        <f t="shared" si="459"/>
        <v>29004676.579999998</v>
      </c>
      <c r="CV121" s="127">
        <f t="shared" ref="CV121" si="460">SUM(CV116:CV120)</f>
        <v>-1280270.3000000026</v>
      </c>
      <c r="CW121" s="127">
        <f t="shared" ref="CW121" si="461">SUM(CW116:CW120)</f>
        <v>13935722</v>
      </c>
      <c r="CX121" s="127">
        <f t="shared" ref="CX121" si="462">SUM(CX116:CX120)</f>
        <v>5639888.9799999986</v>
      </c>
      <c r="CY121" s="127">
        <f t="shared" ref="CY121" si="463">SUM(CY116:CY120)</f>
        <v>8769814</v>
      </c>
      <c r="CZ121" s="127">
        <f t="shared" ref="CZ121" si="464">SUM(CZ116:CZ120)</f>
        <v>14817249</v>
      </c>
      <c r="DA121" s="127">
        <f t="shared" ref="DA121" si="465">SUM(DA116:DA120)</f>
        <v>16512307</v>
      </c>
      <c r="DB121" s="127">
        <f t="shared" ref="DB121" si="466">SUM(DB116:DB120)</f>
        <v>43757806</v>
      </c>
      <c r="DC121" s="127">
        <f t="shared" ref="DC121" si="467">SUM(DC116:DC120)</f>
        <v>17353628</v>
      </c>
      <c r="DD121" s="127">
        <f t="shared" ref="DD121:DE121" si="468">SUM(DD116:DD120)</f>
        <v>10664921</v>
      </c>
      <c r="DE121" s="127">
        <f t="shared" si="468"/>
        <v>2978219</v>
      </c>
      <c r="DF121" s="127">
        <f t="shared" ref="DF121" si="469">SUM(DF116:DF120)</f>
        <v>-15450220</v>
      </c>
      <c r="DG121" s="127">
        <f t="shared" ref="DG121" si="470">SUM(DG116:DG120)</f>
        <v>1374496</v>
      </c>
      <c r="DH121" s="127">
        <f t="shared" ref="DH121" si="471">SUM(DH116:DH120)</f>
        <v>-1929480</v>
      </c>
      <c r="DI121" s="127">
        <f t="shared" ref="DI121" si="472">SUM(DI116:DI120)</f>
        <v>-13120579</v>
      </c>
      <c r="DJ121" s="127">
        <f t="shared" ref="DJ121" si="473">SUM(DJ116:DJ120)</f>
        <v>-2139100</v>
      </c>
      <c r="DK121" s="127">
        <f t="shared" ref="DK121:DL121" si="474">SUM(DK116:DK120)</f>
        <v>339389</v>
      </c>
      <c r="DL121" s="127">
        <f t="shared" si="474"/>
        <v>-15893609</v>
      </c>
      <c r="DM121" s="127">
        <f t="shared" ref="DM121:DN121" si="475">SUM(DM116:DM120)</f>
        <v>7554345</v>
      </c>
      <c r="DN121" s="127">
        <f t="shared" si="475"/>
        <v>-6921370</v>
      </c>
      <c r="DO121" s="127">
        <f t="shared" ref="DO121:DP121" si="476">SUM(DO116:DO120)</f>
        <v>16350377</v>
      </c>
      <c r="DP121" s="127">
        <f t="shared" si="476"/>
        <v>26119979</v>
      </c>
      <c r="DQ121" s="127">
        <f t="shared" ref="DQ121" si="477">SUM(DQ116:DQ120)</f>
        <v>-12281911</v>
      </c>
      <c r="DR121" s="127">
        <f t="shared" ref="DR121:DS121" si="478">SUM(DR116:DR120)</f>
        <v>55609655</v>
      </c>
      <c r="DS121" s="127">
        <f t="shared" si="478"/>
        <v>-7095501</v>
      </c>
      <c r="DT121" s="127" t="e">
        <f t="shared" ref="DT121" si="479">SUM(DT116:DT120)</f>
        <v>#VALUE!</v>
      </c>
      <c r="DU121" s="127" t="e">
        <f t="shared" ref="DU121:DV121" si="480">SUM(DU116:DU120)</f>
        <v>#VALUE!</v>
      </c>
      <c r="DV121" s="127" t="e">
        <f t="shared" si="480"/>
        <v>#VALUE!</v>
      </c>
      <c r="DW121" s="127" t="e">
        <f t="shared" ref="DW121" si="481">SUM(DW116:DW120)</f>
        <v>#VALUE!</v>
      </c>
      <c r="DX121" s="127" t="e">
        <f t="shared" ref="DX121:DY121" si="482">SUM(DX116:DX120)</f>
        <v>#VALUE!</v>
      </c>
      <c r="DY121" s="127" t="e">
        <f t="shared" si="482"/>
        <v>#VALUE!</v>
      </c>
      <c r="DZ121" s="328"/>
      <c r="EA121" s="130">
        <f t="shared" ref="EA121:EA128" si="483">SUM(EA116:EA120)</f>
        <v>0</v>
      </c>
    </row>
    <row r="122" spans="1:132" s="34" customFormat="1" x14ac:dyDescent="0.25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7"/>
      <c r="CQ122" s="300"/>
      <c r="CR122" s="300"/>
      <c r="CS122" s="300"/>
      <c r="CT122" s="300"/>
      <c r="CU122" s="300"/>
      <c r="CV122" s="300"/>
      <c r="CW122" s="300"/>
      <c r="CX122" s="300"/>
      <c r="CY122" s="300"/>
      <c r="CZ122" s="300"/>
      <c r="DA122" s="300"/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27"/>
      <c r="EA122" s="46"/>
      <c r="EB122" s="127"/>
    </row>
    <row r="123" spans="1:132" s="34" customFormat="1" x14ac:dyDescent="0.25">
      <c r="A123" s="143"/>
      <c r="B123" s="35" t="s">
        <v>141</v>
      </c>
      <c r="C123" s="152">
        <v>50649.88</v>
      </c>
      <c r="D123" s="153">
        <v>36562.43</v>
      </c>
      <c r="E123" s="153">
        <v>28608.7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</v>
      </c>
      <c r="N123" s="153">
        <v>742654.23</v>
      </c>
      <c r="O123" s="153">
        <v>1440585.85</v>
      </c>
      <c r="P123" s="153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90">
        <v>219541.68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</v>
      </c>
      <c r="AC123" s="190">
        <v>454443.42</v>
      </c>
      <c r="AD123" s="190">
        <v>286208.44</v>
      </c>
      <c r="AE123" s="190">
        <v>190124</v>
      </c>
      <c r="AF123" s="190">
        <v>175132.29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7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48">
        <v>867321</v>
      </c>
      <c r="BI123" s="439">
        <v>1138778</v>
      </c>
      <c r="BJ123" s="439">
        <v>1074226</v>
      </c>
      <c r="BK123" s="439">
        <v>875806</v>
      </c>
      <c r="BL123" s="287">
        <v>693557</v>
      </c>
      <c r="BM123" s="287">
        <v>276512</v>
      </c>
      <c r="BN123" s="287" t="s">
        <v>230</v>
      </c>
      <c r="BO123" s="287" t="s">
        <v>230</v>
      </c>
      <c r="BP123" s="287" t="s">
        <v>230</v>
      </c>
      <c r="BQ123" s="287" t="s">
        <v>230</v>
      </c>
      <c r="BR123" s="287" t="s">
        <v>230</v>
      </c>
      <c r="BS123" s="287" t="s">
        <v>230</v>
      </c>
      <c r="BT123" s="287"/>
      <c r="BU123" s="163">
        <f t="shared" ref="BU123:CD127" si="484">O123-C123</f>
        <v>1389935.9700000002</v>
      </c>
      <c r="BV123" s="97">
        <f t="shared" si="484"/>
        <v>1133145.4200000002</v>
      </c>
      <c r="BW123" s="97">
        <f t="shared" si="484"/>
        <v>841298.01</v>
      </c>
      <c r="BX123" s="97">
        <f t="shared" si="484"/>
        <v>333386.38</v>
      </c>
      <c r="BY123" s="97">
        <f t="shared" si="484"/>
        <v>249900.6</v>
      </c>
      <c r="BZ123" s="97">
        <f t="shared" si="484"/>
        <v>187815.56000000003</v>
      </c>
      <c r="CA123" s="97">
        <f t="shared" si="484"/>
        <v>208181.5</v>
      </c>
      <c r="CB123" s="97">
        <f t="shared" si="484"/>
        <v>300399.64</v>
      </c>
      <c r="CC123" s="97">
        <f t="shared" si="484"/>
        <v>584942.65999999992</v>
      </c>
      <c r="CD123" s="97">
        <f t="shared" si="484"/>
        <v>1039789.61</v>
      </c>
      <c r="CE123" s="97">
        <f t="shared" ref="CE123:CN127" si="485">Y123-M123</f>
        <v>1198317.17</v>
      </c>
      <c r="CF123" s="97">
        <f t="shared" si="485"/>
        <v>816855.77</v>
      </c>
      <c r="CG123" s="97">
        <f t="shared" si="485"/>
        <v>-16097.14000000013</v>
      </c>
      <c r="CH123" s="97">
        <f t="shared" si="485"/>
        <v>-311363.69000000006</v>
      </c>
      <c r="CI123" s="97">
        <f t="shared" si="485"/>
        <v>-415463.29</v>
      </c>
      <c r="CJ123" s="97">
        <f t="shared" si="485"/>
        <v>-63463.270000000019</v>
      </c>
      <c r="CK123" s="97">
        <f t="shared" si="485"/>
        <v>-70152.149999999994</v>
      </c>
      <c r="CL123" s="97">
        <f t="shared" si="485"/>
        <v>-22910.600000000006</v>
      </c>
      <c r="CM123" s="264">
        <f t="shared" si="485"/>
        <v>-47620.679999999993</v>
      </c>
      <c r="CN123" s="264">
        <f t="shared" si="485"/>
        <v>-103258</v>
      </c>
      <c r="CO123" s="264">
        <f t="shared" ref="CO123:CX127" si="486">AI123-W123</f>
        <v>-93934.819999999949</v>
      </c>
      <c r="CP123" s="319">
        <f t="shared" si="486"/>
        <v>-49936.520000000019</v>
      </c>
      <c r="CQ123" s="34">
        <f t="shared" si="486"/>
        <v>23657</v>
      </c>
      <c r="CR123" s="34">
        <f t="shared" si="486"/>
        <v>-34469</v>
      </c>
      <c r="CS123" s="34">
        <f t="shared" si="486"/>
        <v>57641.290000000037</v>
      </c>
      <c r="CT123" s="34">
        <f t="shared" si="486"/>
        <v>-46637.160000000033</v>
      </c>
      <c r="CU123" s="34">
        <f t="shared" si="486"/>
        <v>6668.5800000000163</v>
      </c>
      <c r="CV123" s="34">
        <f t="shared" si="486"/>
        <v>-47575.44</v>
      </c>
      <c r="CW123" s="34">
        <f t="shared" si="486"/>
        <v>-16571</v>
      </c>
      <c r="CX123" s="34">
        <f t="shared" si="486"/>
        <v>-10795.290000000008</v>
      </c>
      <c r="CY123" s="34">
        <f t="shared" ref="CY123:DH127" si="487">AS123-AG123</f>
        <v>8777</v>
      </c>
      <c r="CZ123" s="34">
        <f t="shared" si="487"/>
        <v>60002</v>
      </c>
      <c r="DA123" s="34">
        <f t="shared" si="487"/>
        <v>-521638</v>
      </c>
      <c r="DB123" s="34">
        <f t="shared" si="487"/>
        <v>-1085695</v>
      </c>
      <c r="DC123" s="34">
        <f t="shared" si="487"/>
        <v>-880880</v>
      </c>
      <c r="DD123" s="34">
        <f t="shared" si="487"/>
        <v>-132562</v>
      </c>
      <c r="DE123" s="34">
        <f t="shared" si="487"/>
        <v>-84167</v>
      </c>
      <c r="DF123" s="34">
        <f t="shared" si="487"/>
        <v>-63061</v>
      </c>
      <c r="DG123" s="34">
        <f t="shared" si="487"/>
        <v>6982</v>
      </c>
      <c r="DH123" s="34">
        <f t="shared" si="487"/>
        <v>-9176</v>
      </c>
      <c r="DI123" s="34">
        <f t="shared" ref="DI123:DY127" si="488">BC123-AQ123</f>
        <v>-40047</v>
      </c>
      <c r="DJ123" s="34">
        <f t="shared" si="488"/>
        <v>-19158</v>
      </c>
      <c r="DK123" s="34">
        <f t="shared" si="488"/>
        <v>26520</v>
      </c>
      <c r="DL123" s="34">
        <f t="shared" si="488"/>
        <v>-73691</v>
      </c>
      <c r="DM123" s="34">
        <f t="shared" si="488"/>
        <v>458812</v>
      </c>
      <c r="DN123" s="34">
        <f t="shared" si="488"/>
        <v>773966</v>
      </c>
      <c r="DO123" s="34">
        <f t="shared" si="488"/>
        <v>493863</v>
      </c>
      <c r="DP123" s="34">
        <f t="shared" si="488"/>
        <v>-318253</v>
      </c>
      <c r="DQ123" s="34">
        <f t="shared" si="488"/>
        <v>-522157</v>
      </c>
      <c r="DR123" s="34">
        <f t="shared" si="488"/>
        <v>-55089</v>
      </c>
      <c r="DS123" s="34">
        <f t="shared" si="488"/>
        <v>-191582</v>
      </c>
      <c r="DT123" s="34" t="e">
        <f t="shared" si="488"/>
        <v>#VALUE!</v>
      </c>
      <c r="DU123" s="34" t="e">
        <f t="shared" si="488"/>
        <v>#VALUE!</v>
      </c>
      <c r="DV123" s="34" t="e">
        <f t="shared" si="488"/>
        <v>#VALUE!</v>
      </c>
      <c r="DW123" s="34" t="e">
        <f t="shared" si="488"/>
        <v>#VALUE!</v>
      </c>
      <c r="DX123" s="34" t="e">
        <f t="shared" si="488"/>
        <v>#VALUE!</v>
      </c>
      <c r="DY123" s="34" t="e">
        <f t="shared" si="488"/>
        <v>#VALUE!</v>
      </c>
      <c r="DZ123" s="327"/>
      <c r="EA123" s="61" t="str">
        <f>'MONTHLY SUMMARIES'!H87</f>
        <v>NA</v>
      </c>
      <c r="EB123" s="127"/>
    </row>
    <row r="124" spans="1:132" s="34" customFormat="1" x14ac:dyDescent="0.25">
      <c r="A124" s="143"/>
      <c r="B124" s="35" t="s">
        <v>144</v>
      </c>
      <c r="C124" s="152">
        <v>39037.21</v>
      </c>
      <c r="D124" s="153">
        <v>29364.33</v>
      </c>
      <c r="E124" s="153">
        <v>27621.68</v>
      </c>
      <c r="F124" s="153">
        <v>14352.99</v>
      </c>
      <c r="G124" s="153">
        <v>8701.33</v>
      </c>
      <c r="H124" s="153">
        <v>8454.3700000000008</v>
      </c>
      <c r="I124" s="153">
        <v>8178.84</v>
      </c>
      <c r="J124" s="153">
        <v>16045.97</v>
      </c>
      <c r="K124" s="153">
        <v>32013.48</v>
      </c>
      <c r="L124" s="154">
        <v>101648.46</v>
      </c>
      <c r="M124" s="153">
        <v>140248.16</v>
      </c>
      <c r="N124" s="153">
        <v>196277.75</v>
      </c>
      <c r="O124" s="153">
        <v>249834.44</v>
      </c>
      <c r="P124" s="153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90">
        <v>44224.1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</v>
      </c>
      <c r="AC124" s="190">
        <v>79908.929999999993</v>
      </c>
      <c r="AD124" s="190">
        <v>60480.93</v>
      </c>
      <c r="AE124" s="190">
        <v>40058</v>
      </c>
      <c r="AF124" s="190">
        <v>38809.71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7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48">
        <v>153147</v>
      </c>
      <c r="BI124" s="439">
        <v>197218</v>
      </c>
      <c r="BJ124" s="439">
        <v>189059</v>
      </c>
      <c r="BK124" s="439">
        <v>150779</v>
      </c>
      <c r="BL124" s="287">
        <v>123375</v>
      </c>
      <c r="BM124" s="287">
        <v>41899</v>
      </c>
      <c r="BN124" s="287" t="s">
        <v>230</v>
      </c>
      <c r="BO124" s="287" t="s">
        <v>230</v>
      </c>
      <c r="BP124" s="287" t="s">
        <v>230</v>
      </c>
      <c r="BQ124" s="287" t="s">
        <v>230</v>
      </c>
      <c r="BR124" s="287" t="s">
        <v>230</v>
      </c>
      <c r="BS124" s="287" t="s">
        <v>230</v>
      </c>
      <c r="BT124" s="287"/>
      <c r="BU124" s="163">
        <f t="shared" si="484"/>
        <v>210797.23</v>
      </c>
      <c r="BV124" s="97">
        <f t="shared" si="484"/>
        <v>190955.02000000002</v>
      </c>
      <c r="BW124" s="97">
        <f t="shared" si="484"/>
        <v>117349.67000000001</v>
      </c>
      <c r="BX124" s="97">
        <f t="shared" si="484"/>
        <v>54713.88</v>
      </c>
      <c r="BY124" s="97">
        <f t="shared" si="484"/>
        <v>46103.07</v>
      </c>
      <c r="BZ124" s="97">
        <f t="shared" si="484"/>
        <v>31073.75</v>
      </c>
      <c r="CA124" s="97">
        <f t="shared" si="484"/>
        <v>36045.259999999995</v>
      </c>
      <c r="CB124" s="97">
        <f t="shared" si="484"/>
        <v>41018.03</v>
      </c>
      <c r="CC124" s="97">
        <f t="shared" si="484"/>
        <v>84250.150000000009</v>
      </c>
      <c r="CD124" s="97">
        <f t="shared" si="484"/>
        <v>112295.79</v>
      </c>
      <c r="CE124" s="97">
        <f t="shared" si="485"/>
        <v>121721.84</v>
      </c>
      <c r="CF124" s="97">
        <f t="shared" si="485"/>
        <v>72792.25</v>
      </c>
      <c r="CG124" s="97">
        <f t="shared" si="485"/>
        <v>4305.5299999999988</v>
      </c>
      <c r="CH124" s="97">
        <f t="shared" si="485"/>
        <v>-47924.53</v>
      </c>
      <c r="CI124" s="97">
        <f t="shared" si="485"/>
        <v>-65062.420000000013</v>
      </c>
      <c r="CJ124" s="97">
        <f t="shared" si="485"/>
        <v>-8585.9399999999951</v>
      </c>
      <c r="CK124" s="97">
        <f t="shared" si="485"/>
        <v>-14746.400000000001</v>
      </c>
      <c r="CL124" s="97">
        <f t="shared" si="485"/>
        <v>-718.41000000000349</v>
      </c>
      <c r="CM124" s="264">
        <f t="shared" si="485"/>
        <v>-8106.0999999999985</v>
      </c>
      <c r="CN124" s="264">
        <f t="shared" si="485"/>
        <v>-12146</v>
      </c>
      <c r="CO124" s="264">
        <f t="shared" si="486"/>
        <v>-17607.630000000005</v>
      </c>
      <c r="CP124" s="319">
        <f t="shared" si="486"/>
        <v>7065.75</v>
      </c>
      <c r="CQ124" s="34">
        <f t="shared" si="486"/>
        <v>13706</v>
      </c>
      <c r="CR124" s="34">
        <f t="shared" si="486"/>
        <v>17257</v>
      </c>
      <c r="CS124" s="34">
        <f t="shared" si="486"/>
        <v>41058.03</v>
      </c>
      <c r="CT124" s="34">
        <f t="shared" si="486"/>
        <v>-4412.820000000007</v>
      </c>
      <c r="CU124" s="34">
        <f t="shared" si="486"/>
        <v>17507.070000000007</v>
      </c>
      <c r="CV124" s="34">
        <f t="shared" si="486"/>
        <v>-5679.93</v>
      </c>
      <c r="CW124" s="34">
        <f t="shared" si="486"/>
        <v>-1549</v>
      </c>
      <c r="CX124" s="34">
        <f t="shared" si="486"/>
        <v>-1723.7099999999991</v>
      </c>
      <c r="CY124" s="34">
        <f t="shared" si="487"/>
        <v>949</v>
      </c>
      <c r="CZ124" s="34">
        <f t="shared" si="487"/>
        <v>11561</v>
      </c>
      <c r="DA124" s="34">
        <f t="shared" si="487"/>
        <v>-83273</v>
      </c>
      <c r="DB124" s="34">
        <f t="shared" si="487"/>
        <v>-171932</v>
      </c>
      <c r="DC124" s="34">
        <f t="shared" si="487"/>
        <v>-125991</v>
      </c>
      <c r="DD124" s="34">
        <f t="shared" si="487"/>
        <v>-25574</v>
      </c>
      <c r="DE124" s="34">
        <f t="shared" si="487"/>
        <v>-22795</v>
      </c>
      <c r="DF124" s="34">
        <f t="shared" si="487"/>
        <v>-21008</v>
      </c>
      <c r="DG124" s="34">
        <f t="shared" si="487"/>
        <v>8143</v>
      </c>
      <c r="DH124" s="34">
        <f t="shared" si="487"/>
        <v>-8709</v>
      </c>
      <c r="DI124" s="34">
        <f t="shared" si="488"/>
        <v>-10520</v>
      </c>
      <c r="DJ124" s="34">
        <f t="shared" si="488"/>
        <v>-6033</v>
      </c>
      <c r="DK124" s="34">
        <f t="shared" si="488"/>
        <v>2454</v>
      </c>
      <c r="DL124" s="34">
        <f t="shared" si="488"/>
        <v>-16958</v>
      </c>
      <c r="DM124" s="34">
        <f t="shared" si="488"/>
        <v>65464</v>
      </c>
      <c r="DN124" s="34">
        <f t="shared" si="488"/>
        <v>104069</v>
      </c>
      <c r="DO124" s="34">
        <f t="shared" si="488"/>
        <v>47533</v>
      </c>
      <c r="DP124" s="34">
        <f t="shared" si="488"/>
        <v>-71694</v>
      </c>
      <c r="DQ124" s="34">
        <f t="shared" si="488"/>
        <v>-121624</v>
      </c>
      <c r="DR124" s="34">
        <f t="shared" si="488"/>
        <v>-23599</v>
      </c>
      <c r="DS124" s="34">
        <f t="shared" si="488"/>
        <v>-63660</v>
      </c>
      <c r="DT124" s="34" t="e">
        <f t="shared" si="488"/>
        <v>#VALUE!</v>
      </c>
      <c r="DU124" s="34" t="e">
        <f t="shared" si="488"/>
        <v>#VALUE!</v>
      </c>
      <c r="DV124" s="34" t="e">
        <f t="shared" si="488"/>
        <v>#VALUE!</v>
      </c>
      <c r="DW124" s="34" t="e">
        <f t="shared" si="488"/>
        <v>#VALUE!</v>
      </c>
      <c r="DX124" s="34" t="e">
        <f t="shared" si="488"/>
        <v>#VALUE!</v>
      </c>
      <c r="DY124" s="34" t="e">
        <f t="shared" si="488"/>
        <v>#VALUE!</v>
      </c>
      <c r="DZ124" s="327"/>
      <c r="EA124" s="61" t="str">
        <f>'MONTHLY SUMMARIES'!H88</f>
        <v>NA</v>
      </c>
      <c r="EB124" s="127"/>
    </row>
    <row r="125" spans="1:132" s="34" customFormat="1" x14ac:dyDescent="0.25">
      <c r="A125" s="143"/>
      <c r="B125" s="35" t="s">
        <v>145</v>
      </c>
      <c r="C125" s="152">
        <v>911.28</v>
      </c>
      <c r="D125" s="153">
        <v>806.54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2298.87</v>
      </c>
      <c r="J125" s="153">
        <v>3089.63</v>
      </c>
      <c r="K125" s="153">
        <v>6505.03</v>
      </c>
      <c r="L125" s="154">
        <v>25949.21</v>
      </c>
      <c r="M125" s="153">
        <v>47919.19</v>
      </c>
      <c r="N125" s="153">
        <v>145287.60999999999</v>
      </c>
      <c r="O125" s="153">
        <v>299633.21999999997</v>
      </c>
      <c r="P125" s="153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</v>
      </c>
      <c r="AC125" s="190">
        <v>153379.25</v>
      </c>
      <c r="AD125" s="190">
        <v>97793.32</v>
      </c>
      <c r="AE125" s="190">
        <v>79828</v>
      </c>
      <c r="AF125" s="190">
        <v>77069.2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7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48">
        <v>390931</v>
      </c>
      <c r="BI125" s="439">
        <v>509097</v>
      </c>
      <c r="BJ125" s="439">
        <v>429560</v>
      </c>
      <c r="BK125" s="439">
        <v>391534</v>
      </c>
      <c r="BL125" s="287">
        <v>304951</v>
      </c>
      <c r="BM125" s="287">
        <v>149263</v>
      </c>
      <c r="BN125" s="287" t="s">
        <v>230</v>
      </c>
      <c r="BO125" s="287" t="s">
        <v>230</v>
      </c>
      <c r="BP125" s="287" t="s">
        <v>230</v>
      </c>
      <c r="BQ125" s="287" t="s">
        <v>230</v>
      </c>
      <c r="BR125" s="287" t="s">
        <v>230</v>
      </c>
      <c r="BS125" s="287" t="s">
        <v>230</v>
      </c>
      <c r="BT125" s="287"/>
      <c r="BU125" s="163">
        <f t="shared" si="484"/>
        <v>298721.93999999994</v>
      </c>
      <c r="BV125" s="97">
        <f t="shared" si="484"/>
        <v>210151.36</v>
      </c>
      <c r="BW125" s="97">
        <f t="shared" si="484"/>
        <v>155193.11000000002</v>
      </c>
      <c r="BX125" s="97">
        <f t="shared" si="484"/>
        <v>78599.67</v>
      </c>
      <c r="BY125" s="97">
        <f t="shared" si="484"/>
        <v>63999.29</v>
      </c>
      <c r="BZ125" s="97">
        <f t="shared" si="484"/>
        <v>52300.47</v>
      </c>
      <c r="CA125" s="97">
        <f t="shared" si="484"/>
        <v>62914.95</v>
      </c>
      <c r="CB125" s="97">
        <f t="shared" si="484"/>
        <v>83288.37</v>
      </c>
      <c r="CC125" s="97">
        <f t="shared" si="484"/>
        <v>140112.13</v>
      </c>
      <c r="CD125" s="97">
        <f t="shared" si="484"/>
        <v>244530.50000000003</v>
      </c>
      <c r="CE125" s="97">
        <f t="shared" si="485"/>
        <v>287415.81</v>
      </c>
      <c r="CF125" s="97">
        <f t="shared" si="485"/>
        <v>220570.39</v>
      </c>
      <c r="CG125" s="97">
        <f t="shared" si="485"/>
        <v>86671.22000000003</v>
      </c>
      <c r="CH125" s="97">
        <f t="shared" si="485"/>
        <v>13174.700000000012</v>
      </c>
      <c r="CI125" s="97">
        <f t="shared" si="485"/>
        <v>-2118.140000000014</v>
      </c>
      <c r="CJ125" s="97">
        <f t="shared" si="485"/>
        <v>18863.840000000011</v>
      </c>
      <c r="CK125" s="97">
        <f t="shared" si="485"/>
        <v>15014.71</v>
      </c>
      <c r="CL125" s="97">
        <f t="shared" si="485"/>
        <v>23124.979999999996</v>
      </c>
      <c r="CM125" s="264">
        <f t="shared" si="485"/>
        <v>9135.18</v>
      </c>
      <c r="CN125" s="264">
        <f t="shared" si="485"/>
        <v>2097</v>
      </c>
      <c r="CO125" s="264">
        <f t="shared" si="486"/>
        <v>19756.839999999997</v>
      </c>
      <c r="CP125" s="319">
        <f t="shared" si="486"/>
        <v>45040.289999999979</v>
      </c>
      <c r="CQ125" s="34">
        <f t="shared" si="486"/>
        <v>75395</v>
      </c>
      <c r="CR125" s="34">
        <f t="shared" si="486"/>
        <v>62844</v>
      </c>
      <c r="CS125" s="34">
        <f t="shared" si="486"/>
        <v>11214.559999999998</v>
      </c>
      <c r="CT125" s="34">
        <f t="shared" si="486"/>
        <v>25504.399999999994</v>
      </c>
      <c r="CU125" s="34">
        <f t="shared" si="486"/>
        <v>6115.75</v>
      </c>
      <c r="CV125" s="34">
        <f t="shared" si="486"/>
        <v>10802.679999999993</v>
      </c>
      <c r="CW125" s="34">
        <f t="shared" si="486"/>
        <v>7595</v>
      </c>
      <c r="CX125" s="34">
        <f t="shared" si="486"/>
        <v>19742.800000000003</v>
      </c>
      <c r="CY125" s="34">
        <f t="shared" si="487"/>
        <v>27427</v>
      </c>
      <c r="CZ125" s="34">
        <f t="shared" si="487"/>
        <v>51839</v>
      </c>
      <c r="DA125" s="34">
        <f t="shared" si="487"/>
        <v>-148798</v>
      </c>
      <c r="DB125" s="34">
        <f t="shared" si="487"/>
        <v>-224796</v>
      </c>
      <c r="DC125" s="34">
        <f t="shared" si="487"/>
        <v>-63050</v>
      </c>
      <c r="DD125" s="34">
        <f t="shared" si="487"/>
        <v>74752</v>
      </c>
      <c r="DE125" s="34">
        <f t="shared" si="487"/>
        <v>207092</v>
      </c>
      <c r="DF125" s="34">
        <f t="shared" si="487"/>
        <v>48508</v>
      </c>
      <c r="DG125" s="34">
        <f t="shared" si="487"/>
        <v>58435</v>
      </c>
      <c r="DH125" s="34">
        <f t="shared" si="487"/>
        <v>42893</v>
      </c>
      <c r="DI125" s="34">
        <f t="shared" si="488"/>
        <v>4305</v>
      </c>
      <c r="DJ125" s="34">
        <f t="shared" si="488"/>
        <v>18228</v>
      </c>
      <c r="DK125" s="34">
        <f t="shared" si="488"/>
        <v>43237</v>
      </c>
      <c r="DL125" s="34">
        <f t="shared" si="488"/>
        <v>4699</v>
      </c>
      <c r="DM125" s="34">
        <f t="shared" si="488"/>
        <v>195333</v>
      </c>
      <c r="DN125" s="34">
        <f t="shared" si="488"/>
        <v>300207</v>
      </c>
      <c r="DO125" s="34">
        <f t="shared" si="488"/>
        <v>161417</v>
      </c>
      <c r="DP125" s="34">
        <f t="shared" si="488"/>
        <v>-73894</v>
      </c>
      <c r="DQ125" s="34">
        <f t="shared" si="488"/>
        <v>-213077</v>
      </c>
      <c r="DR125" s="34">
        <f t="shared" si="488"/>
        <v>6806</v>
      </c>
      <c r="DS125" s="34">
        <f t="shared" si="488"/>
        <v>-68667</v>
      </c>
      <c r="DT125" s="34" t="e">
        <f t="shared" si="488"/>
        <v>#VALUE!</v>
      </c>
      <c r="DU125" s="34" t="e">
        <f t="shared" si="488"/>
        <v>#VALUE!</v>
      </c>
      <c r="DV125" s="34" t="e">
        <f t="shared" si="488"/>
        <v>#VALUE!</v>
      </c>
      <c r="DW125" s="34" t="e">
        <f t="shared" si="488"/>
        <v>#VALUE!</v>
      </c>
      <c r="DX125" s="34" t="e">
        <f t="shared" si="488"/>
        <v>#VALUE!</v>
      </c>
      <c r="DY125" s="34" t="e">
        <f t="shared" si="488"/>
        <v>#VALUE!</v>
      </c>
      <c r="DZ125" s="327"/>
      <c r="EA125" s="61" t="str">
        <f>'MONTHLY SUMMARIES'!H89</f>
        <v>NA</v>
      </c>
      <c r="EB125" s="127"/>
    </row>
    <row r="126" spans="1:132" s="34" customFormat="1" x14ac:dyDescent="0.25">
      <c r="A126" s="143"/>
      <c r="B126" s="35" t="s">
        <v>146</v>
      </c>
      <c r="C126" s="152">
        <v>355.27</v>
      </c>
      <c r="D126" s="153">
        <v>676.84</v>
      </c>
      <c r="E126" s="153">
        <v>414.43</v>
      </c>
      <c r="F126" s="153">
        <v>183.57</v>
      </c>
      <c r="G126" s="153">
        <v>8321.69</v>
      </c>
      <c r="H126" s="153">
        <v>1232.79</v>
      </c>
      <c r="I126" s="153">
        <v>1367.69</v>
      </c>
      <c r="J126" s="153">
        <v>2266.4499999999998</v>
      </c>
      <c r="K126" s="153">
        <v>4873.8900000000003</v>
      </c>
      <c r="L126" s="154">
        <v>21586.05</v>
      </c>
      <c r="M126" s="153">
        <v>62777.72</v>
      </c>
      <c r="N126" s="153">
        <v>225487.75</v>
      </c>
      <c r="O126" s="153">
        <v>527637.96</v>
      </c>
      <c r="P126" s="153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436796.74</v>
      </c>
      <c r="Y126" s="190">
        <v>533021</v>
      </c>
      <c r="Z126" s="190">
        <v>615707</v>
      </c>
      <c r="AA126" s="190">
        <v>518492.47</v>
      </c>
      <c r="AB126" s="190">
        <v>360351.32</v>
      </c>
      <c r="AC126" s="190">
        <v>253929.43</v>
      </c>
      <c r="AD126" s="190">
        <v>146450.48000000001</v>
      </c>
      <c r="AE126" s="190">
        <v>118340</v>
      </c>
      <c r="AF126" s="190">
        <v>119119.26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7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48">
        <v>522671</v>
      </c>
      <c r="BI126" s="439">
        <v>582166</v>
      </c>
      <c r="BJ126" s="439">
        <v>448840</v>
      </c>
      <c r="BK126" s="439">
        <v>422763</v>
      </c>
      <c r="BL126" s="287">
        <v>337437</v>
      </c>
      <c r="BM126" s="287">
        <v>175585</v>
      </c>
      <c r="BN126" s="287" t="s">
        <v>230</v>
      </c>
      <c r="BO126" s="287" t="s">
        <v>230</v>
      </c>
      <c r="BP126" s="287" t="s">
        <v>230</v>
      </c>
      <c r="BQ126" s="287" t="s">
        <v>230</v>
      </c>
      <c r="BR126" s="287" t="s">
        <v>230</v>
      </c>
      <c r="BS126" s="287" t="s">
        <v>230</v>
      </c>
      <c r="BT126" s="287"/>
      <c r="BU126" s="163">
        <f t="shared" si="484"/>
        <v>527282.68999999994</v>
      </c>
      <c r="BV126" s="97">
        <f t="shared" si="484"/>
        <v>364405.66</v>
      </c>
      <c r="BW126" s="97">
        <f t="shared" si="484"/>
        <v>274447.60000000003</v>
      </c>
      <c r="BX126" s="97">
        <f t="shared" si="484"/>
        <v>144163.60999999999</v>
      </c>
      <c r="BY126" s="97">
        <f t="shared" si="484"/>
        <v>101231.81999999999</v>
      </c>
      <c r="BZ126" s="97">
        <f t="shared" si="484"/>
        <v>76255.200000000012</v>
      </c>
      <c r="CA126" s="97">
        <f t="shared" si="484"/>
        <v>104872.31</v>
      </c>
      <c r="CB126" s="97">
        <f t="shared" si="484"/>
        <v>174300.55</v>
      </c>
      <c r="CC126" s="97">
        <f t="shared" si="484"/>
        <v>244290.22999999998</v>
      </c>
      <c r="CD126" s="97">
        <f t="shared" si="484"/>
        <v>415210.69</v>
      </c>
      <c r="CE126" s="97">
        <f t="shared" si="485"/>
        <v>470243.28</v>
      </c>
      <c r="CF126" s="97">
        <f t="shared" si="485"/>
        <v>390219.25</v>
      </c>
      <c r="CG126" s="97">
        <f t="shared" si="485"/>
        <v>-9145.4899999999907</v>
      </c>
      <c r="CH126" s="97">
        <f t="shared" si="485"/>
        <v>-4731.179999999993</v>
      </c>
      <c r="CI126" s="97">
        <f t="shared" si="485"/>
        <v>-20932.600000000035</v>
      </c>
      <c r="CJ126" s="97">
        <f t="shared" si="485"/>
        <v>2103.3000000000175</v>
      </c>
      <c r="CK126" s="97">
        <f t="shared" si="485"/>
        <v>8786.4900000000052</v>
      </c>
      <c r="CL126" s="97">
        <f t="shared" si="485"/>
        <v>41631.26999999999</v>
      </c>
      <c r="CM126" s="264">
        <f t="shared" si="485"/>
        <v>11901</v>
      </c>
      <c r="CN126" s="264">
        <f t="shared" si="485"/>
        <v>-34697</v>
      </c>
      <c r="CO126" s="264">
        <f t="shared" si="486"/>
        <v>2127.8800000000047</v>
      </c>
      <c r="CP126" s="319">
        <f t="shared" si="486"/>
        <v>47842.260000000009</v>
      </c>
      <c r="CQ126" s="34">
        <f t="shared" si="486"/>
        <v>43391</v>
      </c>
      <c r="CR126" s="34">
        <f t="shared" si="486"/>
        <v>-8907</v>
      </c>
      <c r="CS126" s="34">
        <f t="shared" si="486"/>
        <v>91598.530000000028</v>
      </c>
      <c r="CT126" s="34">
        <f t="shared" si="486"/>
        <v>34960.679999999993</v>
      </c>
      <c r="CU126" s="34">
        <f t="shared" si="486"/>
        <v>-11396.429999999993</v>
      </c>
      <c r="CV126" s="34">
        <f t="shared" si="486"/>
        <v>19648.51999999999</v>
      </c>
      <c r="CW126" s="34">
        <f t="shared" si="486"/>
        <v>15558</v>
      </c>
      <c r="CX126" s="34">
        <f t="shared" si="486"/>
        <v>12453.740000000005</v>
      </c>
      <c r="CY126" s="34">
        <f t="shared" si="487"/>
        <v>28685</v>
      </c>
      <c r="CZ126" s="34">
        <f t="shared" si="487"/>
        <v>74357</v>
      </c>
      <c r="DA126" s="34">
        <f t="shared" si="487"/>
        <v>-206410</v>
      </c>
      <c r="DB126" s="34">
        <f t="shared" si="487"/>
        <v>-270517</v>
      </c>
      <c r="DC126" s="34">
        <f t="shared" si="487"/>
        <v>-79572</v>
      </c>
      <c r="DD126" s="34">
        <f t="shared" si="487"/>
        <v>145529</v>
      </c>
      <c r="DE126" s="34">
        <f t="shared" si="487"/>
        <v>202441</v>
      </c>
      <c r="DF126" s="34">
        <f t="shared" si="487"/>
        <v>149447</v>
      </c>
      <c r="DG126" s="34">
        <f t="shared" si="487"/>
        <v>-17237</v>
      </c>
      <c r="DH126" s="34">
        <f t="shared" si="487"/>
        <v>70812</v>
      </c>
      <c r="DI126" s="34">
        <f t="shared" si="488"/>
        <v>12115</v>
      </c>
      <c r="DJ126" s="34">
        <f t="shared" si="488"/>
        <v>28742</v>
      </c>
      <c r="DK126" s="34">
        <f t="shared" si="488"/>
        <v>68844</v>
      </c>
      <c r="DL126" s="34">
        <f t="shared" si="488"/>
        <v>-557</v>
      </c>
      <c r="DM126" s="34">
        <f t="shared" si="488"/>
        <v>288211</v>
      </c>
      <c r="DN126" s="34">
        <f t="shared" si="488"/>
        <v>308549</v>
      </c>
      <c r="DO126" s="34">
        <f t="shared" si="488"/>
        <v>85326</v>
      </c>
      <c r="DP126" s="34">
        <f t="shared" si="488"/>
        <v>-303489</v>
      </c>
      <c r="DQ126" s="34">
        <f t="shared" si="488"/>
        <v>-389769</v>
      </c>
      <c r="DR126" s="34">
        <f t="shared" si="488"/>
        <v>-207322</v>
      </c>
      <c r="DS126" s="34">
        <f t="shared" si="488"/>
        <v>-49711</v>
      </c>
      <c r="DT126" s="34" t="e">
        <f t="shared" si="488"/>
        <v>#VALUE!</v>
      </c>
      <c r="DU126" s="34" t="e">
        <f t="shared" si="488"/>
        <v>#VALUE!</v>
      </c>
      <c r="DV126" s="34" t="e">
        <f t="shared" si="488"/>
        <v>#VALUE!</v>
      </c>
      <c r="DW126" s="34" t="e">
        <f t="shared" si="488"/>
        <v>#VALUE!</v>
      </c>
      <c r="DX126" s="34" t="e">
        <f t="shared" si="488"/>
        <v>#VALUE!</v>
      </c>
      <c r="DY126" s="34" t="e">
        <f t="shared" si="488"/>
        <v>#VALUE!</v>
      </c>
      <c r="DZ126" s="327"/>
      <c r="EA126" s="61" t="str">
        <f>'MONTHLY SUMMARIES'!H90</f>
        <v>NA</v>
      </c>
      <c r="EB126" s="127"/>
    </row>
    <row r="127" spans="1:132" s="34" customFormat="1" x14ac:dyDescent="0.25">
      <c r="A127" s="143"/>
      <c r="B127" s="35" t="s">
        <v>147</v>
      </c>
      <c r="C127" s="152">
        <v>1718.66</v>
      </c>
      <c r="D127" s="153">
        <v>1135</v>
      </c>
      <c r="E127" s="153">
        <v>520.45000000000005</v>
      </c>
      <c r="F127" s="153">
        <v>951.61</v>
      </c>
      <c r="G127" s="153">
        <v>821.93</v>
      </c>
      <c r="H127" s="153">
        <v>685.41</v>
      </c>
      <c r="I127" s="153">
        <v>736.89</v>
      </c>
      <c r="J127" s="153">
        <v>2686.41</v>
      </c>
      <c r="K127" s="153">
        <v>4955.17</v>
      </c>
      <c r="L127" s="154">
        <v>24090.99</v>
      </c>
      <c r="M127" s="153">
        <v>135860.07</v>
      </c>
      <c r="N127" s="153">
        <v>533457.18000000005</v>
      </c>
      <c r="O127" s="153">
        <v>1506253.56</v>
      </c>
      <c r="P127" s="153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90">
        <v>280135.27</v>
      </c>
      <c r="V127" s="190">
        <v>327733</v>
      </c>
      <c r="W127" s="190">
        <v>730298.7</v>
      </c>
      <c r="X127" s="154">
        <v>1392550.77</v>
      </c>
      <c r="Y127" s="190">
        <v>1621533</v>
      </c>
      <c r="Z127" s="190">
        <v>1846836</v>
      </c>
      <c r="AA127" s="190">
        <v>1786204.44</v>
      </c>
      <c r="AB127" s="190">
        <v>1187129.73</v>
      </c>
      <c r="AC127" s="190">
        <v>818142.82</v>
      </c>
      <c r="AD127" s="190">
        <v>501877.49</v>
      </c>
      <c r="AE127" s="190">
        <v>420366</v>
      </c>
      <c r="AF127" s="190">
        <v>348003.4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7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48">
        <v>863346</v>
      </c>
      <c r="BI127" s="439">
        <v>880212</v>
      </c>
      <c r="BJ127" s="439">
        <v>822405</v>
      </c>
      <c r="BK127" s="439">
        <v>658964</v>
      </c>
      <c r="BL127" s="287">
        <v>575721</v>
      </c>
      <c r="BM127" s="287">
        <v>285632</v>
      </c>
      <c r="BN127" s="287" t="s">
        <v>230</v>
      </c>
      <c r="BO127" s="287" t="s">
        <v>230</v>
      </c>
      <c r="BP127" s="287" t="s">
        <v>230</v>
      </c>
      <c r="BQ127" s="287" t="s">
        <v>230</v>
      </c>
      <c r="BR127" s="287" t="s">
        <v>230</v>
      </c>
      <c r="BS127" s="287" t="s">
        <v>230</v>
      </c>
      <c r="BT127" s="287"/>
      <c r="BU127" s="163">
        <f t="shared" si="484"/>
        <v>1504534.9000000001</v>
      </c>
      <c r="BV127" s="97">
        <f t="shared" si="484"/>
        <v>1118809.3500000001</v>
      </c>
      <c r="BW127" s="97">
        <f t="shared" si="484"/>
        <v>893340.9</v>
      </c>
      <c r="BX127" s="97">
        <f t="shared" si="484"/>
        <v>376690.64</v>
      </c>
      <c r="BY127" s="97">
        <f t="shared" si="484"/>
        <v>290498.05</v>
      </c>
      <c r="BZ127" s="97">
        <f t="shared" si="484"/>
        <v>270725.80000000005</v>
      </c>
      <c r="CA127" s="97">
        <f t="shared" si="484"/>
        <v>279398.38</v>
      </c>
      <c r="CB127" s="97">
        <f t="shared" si="484"/>
        <v>325046.59000000003</v>
      </c>
      <c r="CC127" s="97">
        <f t="shared" si="484"/>
        <v>725343.52999999991</v>
      </c>
      <c r="CD127" s="97">
        <f t="shared" si="484"/>
        <v>1368459.78</v>
      </c>
      <c r="CE127" s="97">
        <f t="shared" si="485"/>
        <v>1485672.93</v>
      </c>
      <c r="CF127" s="97">
        <f t="shared" si="485"/>
        <v>1313378.8199999998</v>
      </c>
      <c r="CG127" s="97">
        <f t="shared" si="485"/>
        <v>279950.87999999989</v>
      </c>
      <c r="CH127" s="97">
        <f t="shared" si="485"/>
        <v>67185.379999999888</v>
      </c>
      <c r="CI127" s="97">
        <f t="shared" si="485"/>
        <v>-75718.530000000028</v>
      </c>
      <c r="CJ127" s="97">
        <f t="shared" si="485"/>
        <v>124235.23999999999</v>
      </c>
      <c r="CK127" s="97">
        <f t="shared" si="485"/>
        <v>129046.02000000002</v>
      </c>
      <c r="CL127" s="97">
        <f t="shared" si="485"/>
        <v>76592.19</v>
      </c>
      <c r="CM127" s="264">
        <f t="shared" si="485"/>
        <v>71411.729999999981</v>
      </c>
      <c r="CN127" s="264">
        <f t="shared" si="485"/>
        <v>90980</v>
      </c>
      <c r="CO127" s="264">
        <f t="shared" si="486"/>
        <v>24855.300000000047</v>
      </c>
      <c r="CP127" s="319">
        <f t="shared" si="486"/>
        <v>96681.229999999981</v>
      </c>
      <c r="CQ127" s="34">
        <f t="shared" si="486"/>
        <v>216465</v>
      </c>
      <c r="CR127" s="34">
        <f t="shared" si="486"/>
        <v>-34992</v>
      </c>
      <c r="CS127" s="34">
        <f t="shared" si="486"/>
        <v>36444.560000000056</v>
      </c>
      <c r="CT127" s="34">
        <f t="shared" si="486"/>
        <v>134415.27000000002</v>
      </c>
      <c r="CU127" s="34">
        <f t="shared" si="486"/>
        <v>81479.180000000051</v>
      </c>
      <c r="CV127" s="34">
        <f t="shared" si="486"/>
        <v>-105327.48999999999</v>
      </c>
      <c r="CW127" s="34">
        <f t="shared" si="486"/>
        <v>-12015</v>
      </c>
      <c r="CX127" s="34">
        <f t="shared" si="486"/>
        <v>160396.59999999998</v>
      </c>
      <c r="CY127" s="34">
        <f t="shared" si="487"/>
        <v>128585</v>
      </c>
      <c r="CZ127" s="34">
        <f t="shared" si="487"/>
        <v>468267</v>
      </c>
      <c r="DA127" s="34">
        <f t="shared" si="487"/>
        <v>-709513</v>
      </c>
      <c r="DB127" s="34">
        <f t="shared" si="487"/>
        <v>-1258587</v>
      </c>
      <c r="DC127" s="34">
        <f t="shared" si="487"/>
        <v>-1147957</v>
      </c>
      <c r="DD127" s="34">
        <f t="shared" si="487"/>
        <v>63700</v>
      </c>
      <c r="DE127" s="34">
        <f t="shared" si="487"/>
        <v>-56732</v>
      </c>
      <c r="DF127" s="34">
        <f t="shared" si="487"/>
        <v>-158374</v>
      </c>
      <c r="DG127" s="34">
        <f t="shared" si="487"/>
        <v>21262</v>
      </c>
      <c r="DH127" s="34">
        <f t="shared" si="487"/>
        <v>248219</v>
      </c>
      <c r="DI127" s="34">
        <f t="shared" si="488"/>
        <v>-5730</v>
      </c>
      <c r="DJ127" s="34">
        <f t="shared" si="488"/>
        <v>-113740</v>
      </c>
      <c r="DK127" s="34">
        <f t="shared" si="488"/>
        <v>60882</v>
      </c>
      <c r="DL127" s="34">
        <f t="shared" si="488"/>
        <v>-345966</v>
      </c>
      <c r="DM127" s="34">
        <f t="shared" si="488"/>
        <v>378564</v>
      </c>
      <c r="DN127" s="34">
        <f t="shared" si="488"/>
        <v>632701</v>
      </c>
      <c r="DO127" s="34">
        <f t="shared" si="488"/>
        <v>190171</v>
      </c>
      <c r="DP127" s="34">
        <f t="shared" si="488"/>
        <v>-1053139</v>
      </c>
      <c r="DQ127" s="34">
        <f t="shared" si="488"/>
        <v>-1106953</v>
      </c>
      <c r="DR127" s="34">
        <f t="shared" si="488"/>
        <v>-587450</v>
      </c>
      <c r="DS127" s="34">
        <f t="shared" si="488"/>
        <v>-635252</v>
      </c>
      <c r="DT127" s="34" t="e">
        <f t="shared" si="488"/>
        <v>#VALUE!</v>
      </c>
      <c r="DU127" s="34" t="e">
        <f t="shared" si="488"/>
        <v>#VALUE!</v>
      </c>
      <c r="DV127" s="34" t="e">
        <f t="shared" si="488"/>
        <v>#VALUE!</v>
      </c>
      <c r="DW127" s="34" t="e">
        <f t="shared" si="488"/>
        <v>#VALUE!</v>
      </c>
      <c r="DX127" s="34" t="e">
        <f t="shared" si="488"/>
        <v>#VALUE!</v>
      </c>
      <c r="DY127" s="34" t="e">
        <f t="shared" si="488"/>
        <v>#VALUE!</v>
      </c>
      <c r="DZ127" s="327"/>
      <c r="EA127" s="61" t="str">
        <f>'MONTHLY SUMMARIES'!H91</f>
        <v>NA</v>
      </c>
      <c r="EB127" s="127"/>
    </row>
    <row r="128" spans="1:132" s="127" customFormat="1" x14ac:dyDescent="0.25">
      <c r="A128" s="144"/>
      <c r="B128" s="35" t="s">
        <v>148</v>
      </c>
      <c r="C128" s="128">
        <f>SUM(C123:C127)</f>
        <v>92672.3</v>
      </c>
      <c r="D128" s="129">
        <f t="shared" ref="D128:BV146" si="489">SUM(D123:D127)</f>
        <v>68545.14</v>
      </c>
      <c r="E128" s="129">
        <f t="shared" si="489"/>
        <v>57469.54</v>
      </c>
      <c r="F128" s="129">
        <f t="shared" si="489"/>
        <v>32103.31</v>
      </c>
      <c r="G128" s="129">
        <f t="shared" si="489"/>
        <v>29034.5</v>
      </c>
      <c r="H128" s="129">
        <f t="shared" si="489"/>
        <v>22243.65</v>
      </c>
      <c r="I128" s="129">
        <f t="shared" si="489"/>
        <v>23942.469999999998</v>
      </c>
      <c r="J128" s="129">
        <f t="shared" si="489"/>
        <v>47853.819999999992</v>
      </c>
      <c r="K128" s="129">
        <f t="shared" si="489"/>
        <v>100375.73</v>
      </c>
      <c r="L128" s="131">
        <f t="shared" si="489"/>
        <v>362471.62</v>
      </c>
      <c r="M128" s="129">
        <f t="shared" si="489"/>
        <v>690625.97</v>
      </c>
      <c r="N128" s="129">
        <f t="shared" si="489"/>
        <v>1843164.52</v>
      </c>
      <c r="O128" s="129">
        <f t="shared" si="489"/>
        <v>4023945.03</v>
      </c>
      <c r="P128" s="129">
        <f t="shared" si="489"/>
        <v>3086011.95</v>
      </c>
      <c r="Q128" s="138">
        <f t="shared" si="489"/>
        <v>2339098.83</v>
      </c>
      <c r="R128" s="138">
        <f t="shared" si="489"/>
        <v>1019657.49</v>
      </c>
      <c r="S128" s="138">
        <f t="shared" si="489"/>
        <v>780767.33</v>
      </c>
      <c r="T128" s="138">
        <f t="shared" si="489"/>
        <v>640414.42999999993</v>
      </c>
      <c r="U128" s="138">
        <f t="shared" si="489"/>
        <v>715354.87</v>
      </c>
      <c r="V128" s="138">
        <f t="shared" si="489"/>
        <v>971907</v>
      </c>
      <c r="W128" s="138">
        <f t="shared" si="489"/>
        <v>1879314.43</v>
      </c>
      <c r="X128" s="131">
        <f t="shared" si="489"/>
        <v>3542757.9899999998</v>
      </c>
      <c r="Y128" s="138">
        <v>4253997</v>
      </c>
      <c r="Z128" s="231">
        <v>4656981</v>
      </c>
      <c r="AA128" s="138">
        <f t="shared" ref="AA128" si="490">SUM(AA123:AA127)</f>
        <v>4369630.0299999993</v>
      </c>
      <c r="AB128" s="231">
        <v>2802352.63</v>
      </c>
      <c r="AC128" s="231">
        <v>1759803.85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58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1">
        <v>2797416</v>
      </c>
      <c r="BI128" s="438">
        <v>3307471</v>
      </c>
      <c r="BJ128" s="438">
        <v>2964090</v>
      </c>
      <c r="BK128" s="438">
        <v>2499846</v>
      </c>
      <c r="BL128" s="286">
        <v>2035041</v>
      </c>
      <c r="BM128" s="286">
        <v>928891</v>
      </c>
      <c r="BN128" s="286">
        <v>0</v>
      </c>
      <c r="BO128" s="286">
        <v>0</v>
      </c>
      <c r="BP128" s="286">
        <v>0</v>
      </c>
      <c r="BQ128" s="286">
        <v>0</v>
      </c>
      <c r="BR128" s="286">
        <v>0</v>
      </c>
      <c r="BS128" s="286">
        <v>0</v>
      </c>
      <c r="BT128" s="286"/>
      <c r="BU128" s="174">
        <f t="shared" si="489"/>
        <v>3931272.7300000004</v>
      </c>
      <c r="BV128" s="132">
        <f t="shared" si="489"/>
        <v>3017466.8100000005</v>
      </c>
      <c r="BW128" s="132">
        <f t="shared" ref="BW128:BX128" si="491">SUM(BW123:BW127)</f>
        <v>2281629.29</v>
      </c>
      <c r="BX128" s="132">
        <f t="shared" si="491"/>
        <v>987554.18</v>
      </c>
      <c r="BY128" s="132">
        <f t="shared" ref="BY128:BZ128" si="492">SUM(BY123:BY127)</f>
        <v>751732.83</v>
      </c>
      <c r="BZ128" s="132">
        <f t="shared" si="492"/>
        <v>618170.78</v>
      </c>
      <c r="CA128" s="132">
        <f t="shared" ref="CA128:CB128" si="493">SUM(CA123:CA127)</f>
        <v>691412.4</v>
      </c>
      <c r="CB128" s="132">
        <f t="shared" si="493"/>
        <v>924053.18000000017</v>
      </c>
      <c r="CC128" s="132">
        <f t="shared" ref="CC128:CD128" si="494">SUM(CC123:CC127)</f>
        <v>1778938.6999999997</v>
      </c>
      <c r="CD128" s="132">
        <f t="shared" si="494"/>
        <v>3180286.37</v>
      </c>
      <c r="CE128" s="132">
        <f t="shared" ref="CE128:CF128" si="495">SUM(CE123:CE127)</f>
        <v>3563371.0300000003</v>
      </c>
      <c r="CF128" s="132">
        <f t="shared" si="495"/>
        <v>2813816.48</v>
      </c>
      <c r="CG128" s="132">
        <f t="shared" ref="CG128:CH128" si="496">SUM(CG123:CG127)</f>
        <v>345684.99999999977</v>
      </c>
      <c r="CH128" s="132">
        <f t="shared" si="496"/>
        <v>-283659.32000000018</v>
      </c>
      <c r="CI128" s="132">
        <f t="shared" ref="CI128:CJ128" si="497">SUM(CI123:CI127)</f>
        <v>-579294.98</v>
      </c>
      <c r="CJ128" s="132">
        <f t="shared" si="497"/>
        <v>73153.17</v>
      </c>
      <c r="CK128" s="132">
        <f t="shared" ref="CK128:CL128" si="498">SUM(CK123:CK127)</f>
        <v>67948.670000000027</v>
      </c>
      <c r="CL128" s="132">
        <f t="shared" si="498"/>
        <v>117719.42999999998</v>
      </c>
      <c r="CM128" s="265">
        <f t="shared" ref="CM128:CN128" si="499">SUM(CM123:CM127)</f>
        <v>36721.12999999999</v>
      </c>
      <c r="CN128" s="265">
        <f t="shared" si="499"/>
        <v>-57024</v>
      </c>
      <c r="CO128" s="265">
        <f t="shared" ref="CO128:CQ128" si="500">SUM(CO123:CO127)</f>
        <v>-64802.429999999906</v>
      </c>
      <c r="CP128" s="320">
        <f t="shared" si="500"/>
        <v>146693.00999999995</v>
      </c>
      <c r="CQ128" s="127">
        <f t="shared" si="500"/>
        <v>372614</v>
      </c>
      <c r="CR128" s="127">
        <f t="shared" ref="CR128:CS128" si="501">SUM(CR123:CR127)</f>
        <v>1733</v>
      </c>
      <c r="CS128" s="127">
        <f t="shared" si="501"/>
        <v>237956.97000000012</v>
      </c>
      <c r="CT128" s="127">
        <f t="shared" ref="CT128:CU128" si="502">SUM(CT123:CT127)</f>
        <v>143830.36999999997</v>
      </c>
      <c r="CU128" s="127">
        <f t="shared" si="502"/>
        <v>100374.15000000008</v>
      </c>
      <c r="CV128" s="127">
        <f t="shared" ref="CV128" si="503">SUM(CV123:CV127)</f>
        <v>-128131.66</v>
      </c>
      <c r="CW128" s="127">
        <f t="shared" ref="CW128" si="504">SUM(CW123:CW127)</f>
        <v>-6982</v>
      </c>
      <c r="CX128" s="127">
        <f t="shared" ref="CX128" si="505">SUM(CX123:CX127)</f>
        <v>180074.13999999998</v>
      </c>
      <c r="CY128" s="127">
        <f t="shared" ref="CY128" si="506">SUM(CY123:CY127)</f>
        <v>194423</v>
      </c>
      <c r="CZ128" s="127">
        <f t="shared" ref="CZ128" si="507">SUM(CZ123:CZ127)</f>
        <v>666026</v>
      </c>
      <c r="DA128" s="127">
        <f t="shared" ref="DA128" si="508">SUM(DA123:DA127)</f>
        <v>-1669632</v>
      </c>
      <c r="DB128" s="127">
        <f t="shared" ref="DB128" si="509">SUM(DB123:DB127)</f>
        <v>-3011527</v>
      </c>
      <c r="DC128" s="127">
        <f t="shared" ref="DC128" si="510">SUM(DC123:DC127)</f>
        <v>-2297450</v>
      </c>
      <c r="DD128" s="127">
        <f t="shared" ref="DD128:DE128" si="511">SUM(DD123:DD127)</f>
        <v>125845</v>
      </c>
      <c r="DE128" s="127">
        <f t="shared" si="511"/>
        <v>245839</v>
      </c>
      <c r="DF128" s="127">
        <f t="shared" ref="DF128" si="512">SUM(DF123:DF127)</f>
        <v>-44488</v>
      </c>
      <c r="DG128" s="127">
        <f t="shared" ref="DG128" si="513">SUM(DG123:DG127)</f>
        <v>77585</v>
      </c>
      <c r="DH128" s="127">
        <f t="shared" ref="DH128" si="514">SUM(DH123:DH127)</f>
        <v>344039</v>
      </c>
      <c r="DI128" s="127">
        <f t="shared" ref="DI128" si="515">SUM(DI123:DI127)</f>
        <v>-39877</v>
      </c>
      <c r="DJ128" s="127">
        <f t="shared" ref="DJ128" si="516">SUM(DJ123:DJ127)</f>
        <v>-91961</v>
      </c>
      <c r="DK128" s="127">
        <f t="shared" ref="DK128:DL128" si="517">SUM(DK123:DK127)</f>
        <v>201937</v>
      </c>
      <c r="DL128" s="127">
        <f t="shared" si="517"/>
        <v>-432473</v>
      </c>
      <c r="DM128" s="127">
        <f t="shared" ref="DM128:DN128" si="518">SUM(DM123:DM127)</f>
        <v>1386384</v>
      </c>
      <c r="DN128" s="127">
        <f t="shared" si="518"/>
        <v>2119492</v>
      </c>
      <c r="DO128" s="127">
        <f t="shared" ref="DO128:DP128" si="519">SUM(DO123:DO127)</f>
        <v>978310</v>
      </c>
      <c r="DP128" s="127">
        <f t="shared" si="519"/>
        <v>-1820469</v>
      </c>
      <c r="DQ128" s="127">
        <f t="shared" ref="DQ128" si="520">SUM(DQ123:DQ127)</f>
        <v>-2353580</v>
      </c>
      <c r="DR128" s="127">
        <f t="shared" ref="DR128:DS128" si="521">SUM(DR123:DR127)</f>
        <v>-866654</v>
      </c>
      <c r="DS128" s="127">
        <f t="shared" si="521"/>
        <v>-1008872</v>
      </c>
      <c r="DT128" s="127" t="e">
        <f t="shared" ref="DT128" si="522">SUM(DT123:DT127)</f>
        <v>#VALUE!</v>
      </c>
      <c r="DU128" s="127" t="e">
        <f t="shared" ref="DU128:DV128" si="523">SUM(DU123:DU127)</f>
        <v>#VALUE!</v>
      </c>
      <c r="DV128" s="127" t="e">
        <f t="shared" si="523"/>
        <v>#VALUE!</v>
      </c>
      <c r="DW128" s="127" t="e">
        <f t="shared" ref="DW128" si="524">SUM(DW123:DW127)</f>
        <v>#VALUE!</v>
      </c>
      <c r="DX128" s="127" t="e">
        <f t="shared" ref="DX128:DY128" si="525">SUM(DX123:DX127)</f>
        <v>#VALUE!</v>
      </c>
      <c r="DY128" s="127" t="e">
        <f t="shared" si="525"/>
        <v>#VALUE!</v>
      </c>
      <c r="DZ128" s="328"/>
      <c r="EA128" s="130">
        <f t="shared" si="483"/>
        <v>0</v>
      </c>
    </row>
    <row r="129" spans="1:132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7"/>
      <c r="CQ129" s="300"/>
      <c r="CR129" s="300"/>
      <c r="CS129" s="300"/>
      <c r="CT129" s="300"/>
      <c r="CU129" s="300"/>
      <c r="CV129" s="300"/>
      <c r="CW129" s="300"/>
      <c r="CX129" s="300"/>
      <c r="CY129" s="300"/>
      <c r="CZ129" s="300"/>
      <c r="DA129" s="300"/>
      <c r="DB129" s="300"/>
      <c r="DC129" s="300"/>
      <c r="DD129" s="300"/>
      <c r="DE129" s="300"/>
      <c r="DF129" s="300"/>
      <c r="DG129" s="300"/>
      <c r="DH129" s="300"/>
      <c r="DI129" s="300"/>
      <c r="DJ129" s="300"/>
      <c r="DK129" s="300"/>
      <c r="DL129" s="300"/>
      <c r="DM129" s="300"/>
      <c r="DN129" s="300"/>
      <c r="DO129" s="300"/>
      <c r="DP129" s="300"/>
      <c r="DQ129" s="300"/>
      <c r="DR129" s="300"/>
      <c r="DS129" s="300"/>
      <c r="DT129" s="300"/>
      <c r="DU129" s="300"/>
      <c r="DV129" s="300"/>
      <c r="DW129" s="300"/>
      <c r="DX129" s="300"/>
      <c r="DY129" s="300"/>
      <c r="DZ129" s="327"/>
      <c r="EA129" s="46"/>
      <c r="EB129" s="127"/>
    </row>
    <row r="130" spans="1:132" s="34" customFormat="1" x14ac:dyDescent="0.25">
      <c r="A130" s="143"/>
      <c r="B130" s="35" t="s">
        <v>141</v>
      </c>
      <c r="C130" s="94">
        <f t="shared" ref="C130" si="526">C116+C123</f>
        <v>116566692.53</v>
      </c>
      <c r="D130" s="95">
        <f t="shared" ref="D130:P130" si="527">D116+D123</f>
        <v>74703060.890000001</v>
      </c>
      <c r="E130" s="95">
        <f t="shared" si="527"/>
        <v>43118486.720000006</v>
      </c>
      <c r="F130" s="95">
        <f t="shared" si="527"/>
        <v>22174258.189999998</v>
      </c>
      <c r="G130" s="95">
        <f t="shared" si="527"/>
        <v>16404243.360000001</v>
      </c>
      <c r="H130" s="95">
        <f t="shared" si="527"/>
        <v>15567360.689999999</v>
      </c>
      <c r="I130" s="95">
        <f t="shared" si="527"/>
        <v>14835685.85</v>
      </c>
      <c r="J130" s="95">
        <f t="shared" si="527"/>
        <v>23676839.109999999</v>
      </c>
      <c r="K130" s="95">
        <f t="shared" si="527"/>
        <v>45400509.099999994</v>
      </c>
      <c r="L130" s="96">
        <f t="shared" si="527"/>
        <v>112681444.25999999</v>
      </c>
      <c r="M130" s="95">
        <f t="shared" si="527"/>
        <v>120918349.45</v>
      </c>
      <c r="N130" s="95">
        <f t="shared" si="527"/>
        <v>106705519.95</v>
      </c>
      <c r="O130" s="95">
        <f t="shared" si="527"/>
        <v>98284873.36999999</v>
      </c>
      <c r="P130" s="95">
        <f t="shared" si="527"/>
        <v>78683493.25</v>
      </c>
      <c r="Q130" s="95">
        <f t="shared" ref="Q130:R130" si="528">Q116+Q123</f>
        <v>54257250.840000004</v>
      </c>
      <c r="R130" s="95">
        <f t="shared" si="528"/>
        <v>22406749.66</v>
      </c>
      <c r="S130" s="95">
        <f t="shared" ref="S130:T130" si="529">S116+S123</f>
        <v>18288632.759999998</v>
      </c>
      <c r="T130" s="95">
        <f t="shared" si="529"/>
        <v>14804081.550000001</v>
      </c>
      <c r="U130" s="95">
        <f t="shared" ref="U130:V130" si="530">U116+U123</f>
        <v>16401950.529999999</v>
      </c>
      <c r="V130" s="95">
        <f t="shared" si="530"/>
        <v>20532058</v>
      </c>
      <c r="W130" s="95">
        <f t="shared" ref="W130:X130" si="531">W116+W123</f>
        <v>44688472.689999998</v>
      </c>
      <c r="X130" s="96">
        <f t="shared" si="531"/>
        <v>102155856.58</v>
      </c>
      <c r="Y130" s="95">
        <v>124670704</v>
      </c>
      <c r="Z130" s="190">
        <v>133235174</v>
      </c>
      <c r="AA130" s="95">
        <f t="shared" ref="AA130" si="532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7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2">
        <v>139436097</v>
      </c>
      <c r="BI130" s="439">
        <v>172963562</v>
      </c>
      <c r="BJ130" s="439">
        <v>172210130</v>
      </c>
      <c r="BK130" s="439">
        <v>141321629</v>
      </c>
      <c r="BL130" s="287">
        <v>118804191</v>
      </c>
      <c r="BM130" s="287">
        <v>50025001</v>
      </c>
      <c r="BN130" s="287">
        <v>29741674</v>
      </c>
      <c r="BO130" s="287">
        <v>27919753</v>
      </c>
      <c r="BP130" s="287">
        <v>31239065</v>
      </c>
      <c r="BQ130" s="287">
        <v>27919753</v>
      </c>
      <c r="BR130" s="287">
        <v>36063285</v>
      </c>
      <c r="BS130" s="287">
        <v>56734833</v>
      </c>
      <c r="BT130" s="287"/>
      <c r="BU130" s="31">
        <f t="shared" ref="BU130:DY130" si="533">O130-C130</f>
        <v>-18281819.160000011</v>
      </c>
      <c r="BV130" s="97">
        <f t="shared" si="533"/>
        <v>3980432.3599999994</v>
      </c>
      <c r="BW130" s="97">
        <f t="shared" si="533"/>
        <v>11138764.119999997</v>
      </c>
      <c r="BX130" s="97">
        <f t="shared" si="533"/>
        <v>232491.47000000253</v>
      </c>
      <c r="BY130" s="97">
        <f t="shared" si="533"/>
        <v>1884389.3999999966</v>
      </c>
      <c r="BZ130" s="97">
        <f t="shared" si="533"/>
        <v>-763279.13999999873</v>
      </c>
      <c r="CA130" s="97">
        <f t="shared" si="533"/>
        <v>1566264.6799999997</v>
      </c>
      <c r="CB130" s="97">
        <f t="shared" si="533"/>
        <v>-3144781.1099999994</v>
      </c>
      <c r="CC130" s="97">
        <f t="shared" si="533"/>
        <v>-712036.40999999642</v>
      </c>
      <c r="CD130" s="97">
        <f t="shared" si="533"/>
        <v>-10525587.679999992</v>
      </c>
      <c r="CE130" s="97">
        <f t="shared" si="533"/>
        <v>3752354.549999997</v>
      </c>
      <c r="CF130" s="97">
        <f t="shared" si="533"/>
        <v>26529654.049999997</v>
      </c>
      <c r="CG130" s="97">
        <f t="shared" si="533"/>
        <v>28343589.960000008</v>
      </c>
      <c r="CH130" s="97">
        <f t="shared" si="533"/>
        <v>474395.06999999285</v>
      </c>
      <c r="CI130" s="97">
        <f t="shared" si="533"/>
        <v>-13843776.420000002</v>
      </c>
      <c r="CJ130" s="97">
        <f t="shared" si="533"/>
        <v>2255595.3100000024</v>
      </c>
      <c r="CK130" s="97">
        <f t="shared" si="533"/>
        <v>208769.24000000209</v>
      </c>
      <c r="CL130" s="97">
        <f t="shared" si="533"/>
        <v>2579107.4499999993</v>
      </c>
      <c r="CM130" s="264">
        <f t="shared" si="533"/>
        <v>1435071.4700000007</v>
      </c>
      <c r="CN130" s="264">
        <f t="shared" si="533"/>
        <v>58411</v>
      </c>
      <c r="CO130" s="264">
        <f t="shared" si="533"/>
        <v>6821967.3100000024</v>
      </c>
      <c r="CP130" s="319">
        <f t="shared" si="533"/>
        <v>21077216.420000002</v>
      </c>
      <c r="CQ130" s="34">
        <f t="shared" si="533"/>
        <v>31558723</v>
      </c>
      <c r="CR130" s="34">
        <f t="shared" si="533"/>
        <v>21388048</v>
      </c>
      <c r="CS130" s="34">
        <f t="shared" si="533"/>
        <v>28867537.670000002</v>
      </c>
      <c r="CT130" s="34">
        <f t="shared" si="533"/>
        <v>18247805.680000007</v>
      </c>
      <c r="CU130" s="34">
        <f t="shared" si="533"/>
        <v>15942497.579999998</v>
      </c>
      <c r="CV130" s="34">
        <f t="shared" si="533"/>
        <v>6690297.0299999975</v>
      </c>
      <c r="CW130" s="34">
        <f t="shared" si="533"/>
        <v>6674998</v>
      </c>
      <c r="CX130" s="34">
        <f t="shared" si="533"/>
        <v>4788208</v>
      </c>
      <c r="CY130" s="34">
        <f t="shared" si="533"/>
        <v>5210433</v>
      </c>
      <c r="CZ130" s="34">
        <f t="shared" si="533"/>
        <v>12603755</v>
      </c>
      <c r="DA130" s="34">
        <f t="shared" si="533"/>
        <v>5209208</v>
      </c>
      <c r="DB130" s="34">
        <f t="shared" si="533"/>
        <v>22985464</v>
      </c>
      <c r="DC130" s="34">
        <f t="shared" si="533"/>
        <v>5682410</v>
      </c>
      <c r="DD130" s="34">
        <f t="shared" si="533"/>
        <v>1099535</v>
      </c>
      <c r="DE130" s="34">
        <f t="shared" si="533"/>
        <v>-1866144</v>
      </c>
      <c r="DF130" s="34">
        <f t="shared" si="533"/>
        <v>-12897354</v>
      </c>
      <c r="DG130" s="34">
        <f t="shared" si="533"/>
        <v>-752229</v>
      </c>
      <c r="DH130" s="34">
        <f t="shared" si="533"/>
        <v>-2459224</v>
      </c>
      <c r="DI130" s="34">
        <f t="shared" si="533"/>
        <v>-6968415</v>
      </c>
      <c r="DJ130" s="34">
        <f t="shared" si="533"/>
        <v>-2441289</v>
      </c>
      <c r="DK130" s="34">
        <f t="shared" si="533"/>
        <v>198878</v>
      </c>
      <c r="DL130" s="34">
        <f t="shared" si="533"/>
        <v>-9947891</v>
      </c>
      <c r="DM130" s="34">
        <f t="shared" si="533"/>
        <v>8757435</v>
      </c>
      <c r="DN130" s="34">
        <f t="shared" si="533"/>
        <v>-6782440</v>
      </c>
      <c r="DO130" s="34">
        <f t="shared" si="533"/>
        <v>11051725</v>
      </c>
      <c r="DP130" s="34">
        <f t="shared" si="533"/>
        <v>16487373</v>
      </c>
      <c r="DQ130" s="34">
        <f t="shared" si="533"/>
        <v>-12308228</v>
      </c>
      <c r="DR130" s="34">
        <f t="shared" si="533"/>
        <v>34295851</v>
      </c>
      <c r="DS130" s="34">
        <f t="shared" si="533"/>
        <v>-5578742</v>
      </c>
      <c r="DT130" s="34">
        <f t="shared" si="533"/>
        <v>848256</v>
      </c>
      <c r="DU130" s="34">
        <f t="shared" si="533"/>
        <v>9715768</v>
      </c>
      <c r="DV130" s="34">
        <f t="shared" si="533"/>
        <v>11508957</v>
      </c>
      <c r="DW130" s="34">
        <f t="shared" si="533"/>
        <v>4673420</v>
      </c>
      <c r="DX130" s="34">
        <f t="shared" si="533"/>
        <v>12816952</v>
      </c>
      <c r="DY130" s="34">
        <f t="shared" si="533"/>
        <v>-8742250</v>
      </c>
      <c r="DZ130" s="327"/>
      <c r="EA130" s="61">
        <f>'MONTHLY SUMMARIES'!H94</f>
        <v>56734833</v>
      </c>
      <c r="EB130" s="127"/>
    </row>
    <row r="131" spans="1:132" s="34" customFormat="1" x14ac:dyDescent="0.2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99176675.739999995</v>
      </c>
      <c r="Y131" s="208">
        <f>Y130-Y132</f>
        <v>121072459.44</v>
      </c>
      <c r="Z131" s="208">
        <f>Z130-Z132</f>
        <v>129556631.68000001</v>
      </c>
      <c r="AA131" s="208">
        <f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7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2">
        <v>136976166</v>
      </c>
      <c r="BI131" s="439">
        <v>169848162</v>
      </c>
      <c r="BJ131" s="439">
        <v>169248477</v>
      </c>
      <c r="BK131" s="439">
        <v>138881074</v>
      </c>
      <c r="BL131" s="287">
        <v>116785048</v>
      </c>
      <c r="BM131" s="287">
        <v>49177337</v>
      </c>
      <c r="BN131" s="287">
        <v>29741674</v>
      </c>
      <c r="BO131" s="287">
        <v>27919753</v>
      </c>
      <c r="BP131" s="287">
        <v>31239065</v>
      </c>
      <c r="BQ131" s="287">
        <v>27919753</v>
      </c>
      <c r="BR131" s="287">
        <v>36063285</v>
      </c>
      <c r="BS131" s="287">
        <v>56734833</v>
      </c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19"/>
      <c r="DZ131" s="327"/>
      <c r="EA131" s="75">
        <f>EA130-EA132</f>
        <v>56734833</v>
      </c>
    </row>
    <row r="132" spans="1:132" s="34" customFormat="1" x14ac:dyDescent="0.2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2979180.84</v>
      </c>
      <c r="Y132" s="208">
        <f>2122667.65+1475576.91</f>
        <v>3598244.5599999996</v>
      </c>
      <c r="Z132" s="205">
        <v>3678542.3200000003</v>
      </c>
      <c r="AA132" s="236">
        <v>2924981.38</v>
      </c>
      <c r="AB132" s="236">
        <v>2155180.23</v>
      </c>
      <c r="AC132" s="236">
        <v>1135116.97</v>
      </c>
      <c r="AD132" s="236">
        <v>742263.73</v>
      </c>
      <c r="AE132" s="236">
        <v>530484.4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7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2">
        <v>2459931</v>
      </c>
      <c r="BI132" s="439">
        <v>3115400</v>
      </c>
      <c r="BJ132" s="439">
        <v>2961653</v>
      </c>
      <c r="BK132" s="439">
        <v>2440555</v>
      </c>
      <c r="BL132" s="287">
        <v>2019143</v>
      </c>
      <c r="BM132" s="287">
        <v>847664</v>
      </c>
      <c r="BN132" s="287">
        <v>0</v>
      </c>
      <c r="BO132" s="287">
        <v>0</v>
      </c>
      <c r="BP132" s="287">
        <v>0</v>
      </c>
      <c r="BQ132" s="287">
        <v>0</v>
      </c>
      <c r="BR132" s="287">
        <v>0</v>
      </c>
      <c r="BS132" s="287">
        <v>0</v>
      </c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19"/>
      <c r="DZ132" s="327"/>
      <c r="EA132" s="61">
        <v>0</v>
      </c>
    </row>
    <row r="133" spans="1:132" s="34" customFormat="1" x14ac:dyDescent="0.25">
      <c r="A133" s="143"/>
      <c r="B133" s="35" t="s">
        <v>144</v>
      </c>
      <c r="C133" s="94">
        <f t="shared" ref="C133:P133" si="534">C117+C124</f>
        <v>11136953.950000001</v>
      </c>
      <c r="D133" s="95">
        <f t="shared" si="534"/>
        <v>7852484.9400000004</v>
      </c>
      <c r="E133" s="95">
        <f t="shared" si="534"/>
        <v>4976954.9399999995</v>
      </c>
      <c r="F133" s="95">
        <f t="shared" si="534"/>
        <v>2342510.9500000002</v>
      </c>
      <c r="G133" s="95">
        <f t="shared" si="534"/>
        <v>1579780.33</v>
      </c>
      <c r="H133" s="95">
        <f t="shared" si="534"/>
        <v>1463494.83</v>
      </c>
      <c r="I133" s="95">
        <f t="shared" si="534"/>
        <v>1320333.3700000001</v>
      </c>
      <c r="J133" s="95">
        <f t="shared" si="534"/>
        <v>2111665.98</v>
      </c>
      <c r="K133" s="95">
        <f t="shared" si="534"/>
        <v>3787331.13</v>
      </c>
      <c r="L133" s="96">
        <f t="shared" si="534"/>
        <v>9437299.370000001</v>
      </c>
      <c r="M133" s="95">
        <f t="shared" si="534"/>
        <v>10045327.49</v>
      </c>
      <c r="N133" s="95">
        <f t="shared" si="534"/>
        <v>9321577.7799999993</v>
      </c>
      <c r="O133" s="95">
        <f t="shared" si="534"/>
        <v>8778594.9799999986</v>
      </c>
      <c r="P133" s="95">
        <f t="shared" si="534"/>
        <v>7435741.04</v>
      </c>
      <c r="Q133" s="95">
        <f t="shared" ref="Q133:R133" si="535">Q117+Q124</f>
        <v>4815453.8099999996</v>
      </c>
      <c r="R133" s="95">
        <f t="shared" si="535"/>
        <v>2338755.41</v>
      </c>
      <c r="S133" s="95">
        <f t="shared" ref="S133:T133" si="536">S117+S124</f>
        <v>1987858.26</v>
      </c>
      <c r="T133" s="95">
        <f t="shared" si="536"/>
        <v>1375393.9700000002</v>
      </c>
      <c r="U133" s="95">
        <f t="shared" ref="U133:V133" si="537">U117+U124</f>
        <v>1490946.08</v>
      </c>
      <c r="V133" s="95">
        <f t="shared" si="537"/>
        <v>1885059</v>
      </c>
      <c r="W133" s="95">
        <f t="shared" ref="W133:X133" si="538">W117+W124</f>
        <v>4199204.67</v>
      </c>
      <c r="X133" s="96">
        <f t="shared" si="538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4770269.68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7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2">
        <v>18027880</v>
      </c>
      <c r="BI133" s="439">
        <v>22038033</v>
      </c>
      <c r="BJ133" s="439">
        <v>22294201</v>
      </c>
      <c r="BK133" s="439">
        <v>20788851</v>
      </c>
      <c r="BL133" s="287">
        <v>18554803</v>
      </c>
      <c r="BM133" s="287">
        <v>7943481</v>
      </c>
      <c r="BN133" s="287">
        <v>4816208</v>
      </c>
      <c r="BO133" s="287">
        <v>2381226</v>
      </c>
      <c r="BP133" s="287">
        <v>2778782</v>
      </c>
      <c r="BQ133" s="287">
        <v>2381226</v>
      </c>
      <c r="BR133" s="287">
        <v>2946418</v>
      </c>
      <c r="BS133" s="287">
        <v>5022031</v>
      </c>
      <c r="BT133" s="287"/>
      <c r="BU133" s="31">
        <f t="shared" ref="BU133:DY133" si="539">O133-C133</f>
        <v>-2358358.9700000025</v>
      </c>
      <c r="BV133" s="97">
        <f t="shared" si="539"/>
        <v>-416743.90000000037</v>
      </c>
      <c r="BW133" s="97">
        <f t="shared" si="539"/>
        <v>-161501.12999999989</v>
      </c>
      <c r="BX133" s="97">
        <f t="shared" si="539"/>
        <v>-3755.5400000000373</v>
      </c>
      <c r="BY133" s="97">
        <f t="shared" si="539"/>
        <v>408077.92999999993</v>
      </c>
      <c r="BZ133" s="97">
        <f t="shared" si="539"/>
        <v>-88100.85999999987</v>
      </c>
      <c r="CA133" s="97">
        <f t="shared" si="539"/>
        <v>170612.70999999996</v>
      </c>
      <c r="CB133" s="97">
        <f t="shared" si="539"/>
        <v>-226606.97999999998</v>
      </c>
      <c r="CC133" s="97">
        <f t="shared" si="539"/>
        <v>411873.54000000004</v>
      </c>
      <c r="CD133" s="97">
        <f t="shared" si="539"/>
        <v>-118756.51000000164</v>
      </c>
      <c r="CE133" s="97">
        <f t="shared" si="539"/>
        <v>2708562.51</v>
      </c>
      <c r="CF133" s="97">
        <f t="shared" si="539"/>
        <v>3465372.2200000007</v>
      </c>
      <c r="CG133" s="97">
        <f t="shared" si="539"/>
        <v>4090877.0800000019</v>
      </c>
      <c r="CH133" s="97">
        <f t="shared" si="539"/>
        <v>2071306.0499999998</v>
      </c>
      <c r="CI133" s="97">
        <f t="shared" si="539"/>
        <v>-45184.129999999888</v>
      </c>
      <c r="CJ133" s="97">
        <f t="shared" si="539"/>
        <v>1085021.8900000001</v>
      </c>
      <c r="CK133" s="97">
        <f t="shared" si="539"/>
        <v>880645.74</v>
      </c>
      <c r="CL133" s="97">
        <f t="shared" si="539"/>
        <v>572194.37999999966</v>
      </c>
      <c r="CM133" s="264">
        <f t="shared" si="539"/>
        <v>401951.91999999993</v>
      </c>
      <c r="CN133" s="264">
        <f t="shared" si="539"/>
        <v>334714</v>
      </c>
      <c r="CO133" s="264">
        <f t="shared" si="539"/>
        <v>1083641.33</v>
      </c>
      <c r="CP133" s="319">
        <f t="shared" si="539"/>
        <v>3803135.1400000006</v>
      </c>
      <c r="CQ133" s="34">
        <f t="shared" si="539"/>
        <v>3244095</v>
      </c>
      <c r="CR133" s="34">
        <f t="shared" si="539"/>
        <v>4011558</v>
      </c>
      <c r="CS133" s="34">
        <f t="shared" si="539"/>
        <v>4823901.9399999995</v>
      </c>
      <c r="CT133" s="34">
        <f t="shared" si="539"/>
        <v>2883602.91</v>
      </c>
      <c r="CU133" s="34">
        <f t="shared" si="539"/>
        <v>3288253.3200000003</v>
      </c>
      <c r="CV133" s="34">
        <f t="shared" si="539"/>
        <v>1440224.6999999997</v>
      </c>
      <c r="CW133" s="34">
        <f t="shared" si="539"/>
        <v>765082</v>
      </c>
      <c r="CX133" s="34">
        <f t="shared" si="539"/>
        <v>776091.65000000014</v>
      </c>
      <c r="CY133" s="34">
        <f t="shared" si="539"/>
        <v>716294</v>
      </c>
      <c r="CZ133" s="34">
        <f t="shared" si="539"/>
        <v>1681296</v>
      </c>
      <c r="DA133" s="34">
        <f t="shared" si="539"/>
        <v>1953580</v>
      </c>
      <c r="DB133" s="34">
        <f t="shared" si="539"/>
        <v>4791264</v>
      </c>
      <c r="DC133" s="34">
        <f t="shared" si="539"/>
        <v>3282071</v>
      </c>
      <c r="DD133" s="34">
        <f t="shared" si="539"/>
        <v>2428859</v>
      </c>
      <c r="DE133" s="34">
        <f t="shared" si="539"/>
        <v>1682219</v>
      </c>
      <c r="DF133" s="34">
        <f t="shared" si="539"/>
        <v>553056</v>
      </c>
      <c r="DG133" s="34">
        <f t="shared" si="539"/>
        <v>1224912</v>
      </c>
      <c r="DH133" s="34">
        <f t="shared" si="539"/>
        <v>710172</v>
      </c>
      <c r="DI133" s="34">
        <f t="shared" si="539"/>
        <v>-933654</v>
      </c>
      <c r="DJ133" s="34">
        <f t="shared" si="539"/>
        <v>216275</v>
      </c>
      <c r="DK133" s="34">
        <f t="shared" si="539"/>
        <v>333857</v>
      </c>
      <c r="DL133" s="34">
        <f t="shared" si="539"/>
        <v>-958020</v>
      </c>
      <c r="DM133" s="34">
        <f t="shared" si="539"/>
        <v>617486</v>
      </c>
      <c r="DN133" s="34">
        <f t="shared" si="539"/>
        <v>114938</v>
      </c>
      <c r="DO133" s="34">
        <f t="shared" si="539"/>
        <v>2757977</v>
      </c>
      <c r="DP133" s="34">
        <f t="shared" si="539"/>
        <v>3066834</v>
      </c>
      <c r="DQ133" s="34">
        <f t="shared" si="539"/>
        <v>1413258</v>
      </c>
      <c r="DR133" s="34">
        <f t="shared" si="539"/>
        <v>5611097</v>
      </c>
      <c r="DS133" s="34">
        <f t="shared" si="539"/>
        <v>-1339954</v>
      </c>
      <c r="DT133" s="34">
        <f t="shared" si="539"/>
        <v>-757966</v>
      </c>
      <c r="DU133" s="34">
        <f t="shared" si="539"/>
        <v>-318706</v>
      </c>
      <c r="DV133" s="34">
        <f t="shared" si="539"/>
        <v>-161173</v>
      </c>
      <c r="DW133" s="34">
        <f t="shared" si="539"/>
        <v>-561823</v>
      </c>
      <c r="DX133" s="34">
        <f t="shared" si="539"/>
        <v>3369</v>
      </c>
      <c r="DY133" s="34">
        <f t="shared" si="539"/>
        <v>-2831881</v>
      </c>
      <c r="DZ133" s="327"/>
      <c r="EA133" s="61">
        <f>'MONTHLY SUMMARIES'!H95</f>
        <v>5022031</v>
      </c>
    </row>
    <row r="134" spans="1:132" s="34" customFormat="1" x14ac:dyDescent="0.2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8844815.0099999998</v>
      </c>
      <c r="Y134" s="208">
        <f>Y133-Y135</f>
        <v>12155747.92</v>
      </c>
      <c r="Z134" s="208">
        <f>Z133-Z135</f>
        <v>12199717.91</v>
      </c>
      <c r="AA134" s="208">
        <f>AA133-AA135</f>
        <v>12382484.9</v>
      </c>
      <c r="AB134" s="236">
        <v>9109821.7300000004</v>
      </c>
      <c r="AC134" s="236">
        <v>4567236.83</v>
      </c>
      <c r="AD134" s="236">
        <v>3275958.4400000004</v>
      </c>
      <c r="AE134" s="236">
        <v>2761479.97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7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2">
        <v>17673082</v>
      </c>
      <c r="BI134" s="439">
        <v>21574302</v>
      </c>
      <c r="BJ134" s="439">
        <v>21848423</v>
      </c>
      <c r="BK134" s="439">
        <v>20429808</v>
      </c>
      <c r="BL134" s="287">
        <v>18246225</v>
      </c>
      <c r="BM134" s="287">
        <v>7827394</v>
      </c>
      <c r="BN134" s="287">
        <v>4816208</v>
      </c>
      <c r="BO134" s="287">
        <v>2381226</v>
      </c>
      <c r="BP134" s="287">
        <v>2778782</v>
      </c>
      <c r="BQ134" s="287">
        <v>2381226</v>
      </c>
      <c r="BR134" s="287">
        <v>2946418</v>
      </c>
      <c r="BS134" s="287">
        <v>5022031</v>
      </c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19"/>
      <c r="DZ134" s="327"/>
      <c r="EA134" s="75">
        <f>EA133-EA135</f>
        <v>5022031</v>
      </c>
    </row>
    <row r="135" spans="1:132" s="34" customFormat="1" x14ac:dyDescent="0.2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473727.85</v>
      </c>
      <c r="Y135" s="208">
        <f>345796.81+252345.27</f>
        <v>598142.07999999996</v>
      </c>
      <c r="Z135" s="205">
        <v>587232.09000000008</v>
      </c>
      <c r="AA135" s="236">
        <v>486987.16000000003</v>
      </c>
      <c r="AB135" s="236">
        <v>397225.36</v>
      </c>
      <c r="AC135" s="236">
        <v>203032.85</v>
      </c>
      <c r="AD135" s="236">
        <v>147818.85999999999</v>
      </c>
      <c r="AE135" s="236">
        <v>107024.03</v>
      </c>
      <c r="AF135" s="236">
        <v>93387.9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7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2">
        <v>354798</v>
      </c>
      <c r="BI135" s="439">
        <v>463731</v>
      </c>
      <c r="BJ135" s="439">
        <v>445778</v>
      </c>
      <c r="BK135" s="439">
        <v>359043</v>
      </c>
      <c r="BL135" s="287">
        <v>308578</v>
      </c>
      <c r="BM135" s="287">
        <v>116087</v>
      </c>
      <c r="BN135" s="287">
        <v>0</v>
      </c>
      <c r="BO135" s="287">
        <v>0</v>
      </c>
      <c r="BP135" s="287">
        <v>0</v>
      </c>
      <c r="BQ135" s="287">
        <v>0</v>
      </c>
      <c r="BR135" s="287">
        <v>0</v>
      </c>
      <c r="BS135" s="287">
        <v>0</v>
      </c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19"/>
      <c r="DZ135" s="327"/>
      <c r="EA135" s="61">
        <v>0</v>
      </c>
    </row>
    <row r="136" spans="1:132" s="34" customFormat="1" x14ac:dyDescent="0.25">
      <c r="A136" s="143"/>
      <c r="B136" s="35" t="s">
        <v>145</v>
      </c>
      <c r="C136" s="94">
        <f t="shared" ref="C136:P136" si="540">C118+C125</f>
        <v>13222164.049999999</v>
      </c>
      <c r="D136" s="95">
        <f t="shared" si="540"/>
        <v>8845144.8199999984</v>
      </c>
      <c r="E136" s="95">
        <f t="shared" si="540"/>
        <v>5502939.7000000002</v>
      </c>
      <c r="F136" s="95">
        <f t="shared" si="540"/>
        <v>3421130.9</v>
      </c>
      <c r="G136" s="95">
        <f t="shared" si="540"/>
        <v>2567181.5</v>
      </c>
      <c r="H136" s="95">
        <f t="shared" si="540"/>
        <v>2535033.44</v>
      </c>
      <c r="I136" s="95">
        <f t="shared" si="540"/>
        <v>2365727.12</v>
      </c>
      <c r="J136" s="95">
        <f t="shared" si="540"/>
        <v>3325053.31</v>
      </c>
      <c r="K136" s="95">
        <f t="shared" si="540"/>
        <v>5062260.7</v>
      </c>
      <c r="L136" s="96">
        <f t="shared" si="540"/>
        <v>11869269.08</v>
      </c>
      <c r="M136" s="95">
        <f t="shared" si="540"/>
        <v>13116258.359999999</v>
      </c>
      <c r="N136" s="95">
        <f t="shared" si="540"/>
        <v>11355598.33</v>
      </c>
      <c r="O136" s="95">
        <f t="shared" si="540"/>
        <v>10619882.92</v>
      </c>
      <c r="P136" s="95">
        <f t="shared" si="540"/>
        <v>7595221.8900000006</v>
      </c>
      <c r="Q136" s="95">
        <f t="shared" ref="Q136:R136" si="541">Q118+Q125</f>
        <v>5305286.7699999996</v>
      </c>
      <c r="R136" s="95">
        <f t="shared" si="541"/>
        <v>2795269.33</v>
      </c>
      <c r="S136" s="95">
        <f t="shared" ref="S136:T136" si="542">S118+S125</f>
        <v>2436654.17</v>
      </c>
      <c r="T136" s="95">
        <f t="shared" si="542"/>
        <v>2142449.8200000003</v>
      </c>
      <c r="U136" s="95">
        <f t="shared" ref="U136:V136" si="543">U118+U125</f>
        <v>2361143.8899999997</v>
      </c>
      <c r="V136" s="95">
        <f t="shared" si="543"/>
        <v>2877570</v>
      </c>
      <c r="W136" s="95">
        <f t="shared" ref="W136:X136" si="544">W118+W125</f>
        <v>4879030.3900000006</v>
      </c>
      <c r="X136" s="96">
        <f t="shared" si="544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4671133.34</v>
      </c>
      <c r="AD136" s="190">
        <v>3345566.07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7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2">
        <v>14801208</v>
      </c>
      <c r="BI136" s="439">
        <v>18778042</v>
      </c>
      <c r="BJ136" s="439">
        <v>18380819</v>
      </c>
      <c r="BK136" s="439">
        <v>15884380</v>
      </c>
      <c r="BL136" s="287">
        <v>12921576</v>
      </c>
      <c r="BM136" s="287">
        <v>5883593</v>
      </c>
      <c r="BN136" s="287">
        <v>1992178</v>
      </c>
      <c r="BO136" s="287">
        <v>1436401</v>
      </c>
      <c r="BP136" s="287">
        <v>1941039</v>
      </c>
      <c r="BQ136" s="287">
        <v>1436401</v>
      </c>
      <c r="BR136" s="287">
        <v>2109637</v>
      </c>
      <c r="BS136" s="287">
        <v>3548139</v>
      </c>
      <c r="BT136" s="287"/>
      <c r="BU136" s="31">
        <f t="shared" ref="BU136:CD138" si="545">O136-C136</f>
        <v>-2602281.129999999</v>
      </c>
      <c r="BV136" s="97">
        <f t="shared" si="545"/>
        <v>-1249922.9299999978</v>
      </c>
      <c r="BW136" s="97">
        <f t="shared" si="545"/>
        <v>-197652.93000000063</v>
      </c>
      <c r="BX136" s="97">
        <f t="shared" si="545"/>
        <v>-625861.56999999983</v>
      </c>
      <c r="BY136" s="97">
        <f t="shared" si="545"/>
        <v>-130527.33000000007</v>
      </c>
      <c r="BZ136" s="97">
        <f t="shared" si="545"/>
        <v>-392583.61999999965</v>
      </c>
      <c r="CA136" s="97">
        <f t="shared" si="545"/>
        <v>-4583.230000000447</v>
      </c>
      <c r="CB136" s="97">
        <f t="shared" si="545"/>
        <v>-447483.31000000006</v>
      </c>
      <c r="CC136" s="97">
        <f t="shared" si="545"/>
        <v>-183230.30999999959</v>
      </c>
      <c r="CD136" s="97">
        <f t="shared" si="545"/>
        <v>-1349641.129999999</v>
      </c>
      <c r="CE136" s="97">
        <f t="shared" ref="CE136:CN138" si="546">Y136-M136</f>
        <v>-221177.3599999994</v>
      </c>
      <c r="CF136" s="97">
        <f t="shared" si="546"/>
        <v>2078632.67</v>
      </c>
      <c r="CG136" s="97">
        <f t="shared" si="546"/>
        <v>3104077.0999999996</v>
      </c>
      <c r="CH136" s="97">
        <f t="shared" si="546"/>
        <v>760148.98999999929</v>
      </c>
      <c r="CI136" s="97">
        <f t="shared" si="546"/>
        <v>-634153.4299999997</v>
      </c>
      <c r="CJ136" s="97">
        <f t="shared" si="546"/>
        <v>550296.73999999976</v>
      </c>
      <c r="CK136" s="97">
        <f t="shared" si="546"/>
        <v>125538.83000000007</v>
      </c>
      <c r="CL136" s="97">
        <f t="shared" si="546"/>
        <v>388152.12999999989</v>
      </c>
      <c r="CM136" s="264">
        <f t="shared" si="546"/>
        <v>310629.11000000034</v>
      </c>
      <c r="CN136" s="264">
        <f t="shared" si="546"/>
        <v>32838</v>
      </c>
      <c r="CO136" s="264">
        <f t="shared" ref="CO136:CX138" si="547">AI136-W136</f>
        <v>899694.6099999994</v>
      </c>
      <c r="CP136" s="319">
        <f t="shared" si="547"/>
        <v>2050474.0499999989</v>
      </c>
      <c r="CQ136" s="34">
        <f t="shared" si="547"/>
        <v>3719521</v>
      </c>
      <c r="CR136" s="34">
        <f t="shared" si="547"/>
        <v>3523661</v>
      </c>
      <c r="CS136" s="34">
        <f t="shared" si="547"/>
        <v>3042143.9800000004</v>
      </c>
      <c r="CT136" s="34">
        <f t="shared" si="547"/>
        <v>2276113.12</v>
      </c>
      <c r="CU136" s="34">
        <f t="shared" si="547"/>
        <v>1705831.6600000001</v>
      </c>
      <c r="CV136" s="34">
        <f t="shared" si="547"/>
        <v>942887.93000000017</v>
      </c>
      <c r="CW136" s="34">
        <f t="shared" si="547"/>
        <v>963432</v>
      </c>
      <c r="CX136" s="34">
        <f t="shared" si="547"/>
        <v>824151.04999999981</v>
      </c>
      <c r="CY136" s="34">
        <f t="shared" ref="CY136:DH138" si="548">AS136-AG136</f>
        <v>700987</v>
      </c>
      <c r="CZ136" s="34">
        <f t="shared" si="548"/>
        <v>1437219</v>
      </c>
      <c r="DA136" s="34">
        <f t="shared" si="548"/>
        <v>1009103</v>
      </c>
      <c r="DB136" s="34">
        <f t="shared" si="548"/>
        <v>2715318</v>
      </c>
      <c r="DC136" s="34">
        <f t="shared" si="548"/>
        <v>950809</v>
      </c>
      <c r="DD136" s="34">
        <f t="shared" si="548"/>
        <v>453220</v>
      </c>
      <c r="DE136" s="34">
        <f t="shared" si="548"/>
        <v>-74385</v>
      </c>
      <c r="DF136" s="34">
        <f t="shared" si="548"/>
        <v>-1327797</v>
      </c>
      <c r="DG136" s="34">
        <f t="shared" si="548"/>
        <v>246906</v>
      </c>
      <c r="DH136" s="34">
        <f t="shared" si="548"/>
        <v>-401503</v>
      </c>
      <c r="DI136" s="34">
        <f t="shared" ref="DI136:DY138" si="549">BC136-AQ136</f>
        <v>-1049690</v>
      </c>
      <c r="DJ136" s="34">
        <f t="shared" si="549"/>
        <v>-430396</v>
      </c>
      <c r="DK136" s="34">
        <f t="shared" si="549"/>
        <v>-14230</v>
      </c>
      <c r="DL136" s="34">
        <f t="shared" si="549"/>
        <v>-989097</v>
      </c>
      <c r="DM136" s="34">
        <f t="shared" si="549"/>
        <v>422756</v>
      </c>
      <c r="DN136" s="34">
        <f t="shared" si="549"/>
        <v>-484212</v>
      </c>
      <c r="DO136" s="34">
        <f t="shared" si="549"/>
        <v>1212631</v>
      </c>
      <c r="DP136" s="34">
        <f t="shared" si="549"/>
        <v>969707</v>
      </c>
      <c r="DQ136" s="34">
        <f t="shared" si="549"/>
        <v>-807339</v>
      </c>
      <c r="DR136" s="34">
        <f t="shared" si="549"/>
        <v>3617889</v>
      </c>
      <c r="DS136" s="34">
        <f t="shared" si="549"/>
        <v>-740278</v>
      </c>
      <c r="DT136" s="34">
        <f t="shared" si="549"/>
        <v>-1894773</v>
      </c>
      <c r="DU136" s="34">
        <f t="shared" si="549"/>
        <v>-1039534</v>
      </c>
      <c r="DV136" s="34">
        <f t="shared" si="549"/>
        <v>-983318</v>
      </c>
      <c r="DW136" s="34">
        <f t="shared" si="549"/>
        <v>-1922129</v>
      </c>
      <c r="DX136" s="34">
        <f t="shared" si="549"/>
        <v>-1248893</v>
      </c>
      <c r="DY136" s="34">
        <f t="shared" si="549"/>
        <v>-3662445</v>
      </c>
      <c r="DZ136" s="327"/>
      <c r="EA136" s="61">
        <f>'MONTHLY SUMMARIES'!H96</f>
        <v>3548139</v>
      </c>
    </row>
    <row r="137" spans="1:132" s="34" customFormat="1" x14ac:dyDescent="0.25">
      <c r="A137" s="143"/>
      <c r="B137" s="35" t="s">
        <v>146</v>
      </c>
      <c r="C137" s="94">
        <f t="shared" ref="C137:P137" si="550">C119+C126</f>
        <v>13827941.199999999</v>
      </c>
      <c r="D137" s="95">
        <f t="shared" si="550"/>
        <v>9669496.0500000007</v>
      </c>
      <c r="E137" s="95">
        <f t="shared" si="550"/>
        <v>6561217.25</v>
      </c>
      <c r="F137" s="95">
        <f t="shared" si="550"/>
        <v>3794456.7399999998</v>
      </c>
      <c r="G137" s="95">
        <f t="shared" si="550"/>
        <v>3110892.42</v>
      </c>
      <c r="H137" s="95">
        <f t="shared" si="550"/>
        <v>2842654.97</v>
      </c>
      <c r="I137" s="95">
        <f t="shared" si="550"/>
        <v>2661914.92</v>
      </c>
      <c r="J137" s="95">
        <f t="shared" si="550"/>
        <v>3771481.74</v>
      </c>
      <c r="K137" s="95">
        <f t="shared" si="550"/>
        <v>5948693.0999999996</v>
      </c>
      <c r="L137" s="96">
        <f t="shared" si="550"/>
        <v>11832321.190000001</v>
      </c>
      <c r="M137" s="95">
        <f t="shared" si="550"/>
        <v>12931720.860000001</v>
      </c>
      <c r="N137" s="95">
        <f t="shared" si="550"/>
        <v>11414321.98</v>
      </c>
      <c r="O137" s="95">
        <f t="shared" si="550"/>
        <v>11062915.23</v>
      </c>
      <c r="P137" s="95">
        <f t="shared" si="550"/>
        <v>8090970.5099999998</v>
      </c>
      <c r="Q137" s="95">
        <f t="shared" ref="Q137:R137" si="551">Q119+Q126</f>
        <v>6163007.29</v>
      </c>
      <c r="R137" s="95">
        <f t="shared" si="551"/>
        <v>3210207.85</v>
      </c>
      <c r="S137" s="95">
        <f t="shared" ref="S137:T137" si="552">S119+S126</f>
        <v>2574660.75</v>
      </c>
      <c r="T137" s="95">
        <f t="shared" si="552"/>
        <v>2233380.85</v>
      </c>
      <c r="U137" s="95">
        <f t="shared" ref="U137:V137" si="553">U119+U126</f>
        <v>2483902.9300000002</v>
      </c>
      <c r="V137" s="95">
        <f t="shared" si="553"/>
        <v>3278192</v>
      </c>
      <c r="W137" s="95">
        <f t="shared" ref="W137:X137" si="554">W119+W126</f>
        <v>5052365.6000000006</v>
      </c>
      <c r="X137" s="96">
        <f t="shared" si="554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</v>
      </c>
      <c r="AD137" s="190">
        <v>3544505.67</v>
      </c>
      <c r="AE137" s="190">
        <v>2819125</v>
      </c>
      <c r="AF137" s="190">
        <v>2965069.3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7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2">
        <v>15424583</v>
      </c>
      <c r="BI137" s="439">
        <v>18453664</v>
      </c>
      <c r="BJ137" s="439">
        <v>18317103</v>
      </c>
      <c r="BK137" s="439">
        <v>16645112</v>
      </c>
      <c r="BL137" s="287">
        <v>13578538</v>
      </c>
      <c r="BM137" s="287">
        <v>7120667</v>
      </c>
      <c r="BN137" s="287">
        <v>2288788</v>
      </c>
      <c r="BO137" s="287">
        <v>1677021</v>
      </c>
      <c r="BP137" s="287">
        <v>1939139</v>
      </c>
      <c r="BQ137" s="287">
        <v>1677021</v>
      </c>
      <c r="BR137" s="287">
        <v>2644957</v>
      </c>
      <c r="BS137" s="287">
        <v>4586217</v>
      </c>
      <c r="BT137" s="287"/>
      <c r="BU137" s="31">
        <f t="shared" si="545"/>
        <v>-2765025.9699999988</v>
      </c>
      <c r="BV137" s="97">
        <f t="shared" si="545"/>
        <v>-1578525.540000001</v>
      </c>
      <c r="BW137" s="97">
        <f t="shared" si="545"/>
        <v>-398209.95999999996</v>
      </c>
      <c r="BX137" s="97">
        <f t="shared" si="545"/>
        <v>-584248.88999999966</v>
      </c>
      <c r="BY137" s="97">
        <f t="shared" si="545"/>
        <v>-536231.66999999993</v>
      </c>
      <c r="BZ137" s="97">
        <f t="shared" si="545"/>
        <v>-609274.12000000011</v>
      </c>
      <c r="CA137" s="97">
        <f t="shared" si="545"/>
        <v>-178011.98999999976</v>
      </c>
      <c r="CB137" s="97">
        <f t="shared" si="545"/>
        <v>-493289.74000000022</v>
      </c>
      <c r="CC137" s="97">
        <f t="shared" si="545"/>
        <v>-896327.49999999907</v>
      </c>
      <c r="CD137" s="97">
        <f t="shared" si="545"/>
        <v>-1009037.660000002</v>
      </c>
      <c r="CE137" s="97">
        <f t="shared" si="546"/>
        <v>152959.13999999873</v>
      </c>
      <c r="CF137" s="97">
        <f t="shared" si="546"/>
        <v>2429841.0199999996</v>
      </c>
      <c r="CG137" s="97">
        <f t="shared" si="546"/>
        <v>2796819.7799999993</v>
      </c>
      <c r="CH137" s="97">
        <f t="shared" si="546"/>
        <v>964771.77000000142</v>
      </c>
      <c r="CI137" s="97">
        <f t="shared" si="546"/>
        <v>-808258.46</v>
      </c>
      <c r="CJ137" s="97">
        <f t="shared" si="546"/>
        <v>334297.81999999983</v>
      </c>
      <c r="CK137" s="97">
        <f t="shared" si="546"/>
        <v>244464.25</v>
      </c>
      <c r="CL137" s="97">
        <f t="shared" si="546"/>
        <v>731688.44999999972</v>
      </c>
      <c r="CM137" s="264">
        <f t="shared" si="546"/>
        <v>320025.06999999983</v>
      </c>
      <c r="CN137" s="264">
        <f t="shared" si="546"/>
        <v>57449</v>
      </c>
      <c r="CO137" s="264">
        <f t="shared" si="547"/>
        <v>1016975.3999999994</v>
      </c>
      <c r="CP137" s="319">
        <f t="shared" si="547"/>
        <v>1941466.4700000007</v>
      </c>
      <c r="CQ137" s="34">
        <f t="shared" si="547"/>
        <v>3166277</v>
      </c>
      <c r="CR137" s="34">
        <f t="shared" si="547"/>
        <v>2907519</v>
      </c>
      <c r="CS137" s="34">
        <f t="shared" si="547"/>
        <v>2865685.99</v>
      </c>
      <c r="CT137" s="34">
        <f t="shared" si="547"/>
        <v>2294338.7199999988</v>
      </c>
      <c r="CU137" s="34">
        <f t="shared" si="547"/>
        <v>2067792.17</v>
      </c>
      <c r="CV137" s="34">
        <f t="shared" si="547"/>
        <v>1456572.33</v>
      </c>
      <c r="CW137" s="34">
        <f t="shared" si="547"/>
        <v>1440224</v>
      </c>
      <c r="CX137" s="34">
        <f t="shared" si="547"/>
        <v>596013.70000000019</v>
      </c>
      <c r="CY137" s="34">
        <f t="shared" si="548"/>
        <v>861356</v>
      </c>
      <c r="CZ137" s="34">
        <f t="shared" si="548"/>
        <v>1720024</v>
      </c>
      <c r="DA137" s="34">
        <f t="shared" si="548"/>
        <v>1279294</v>
      </c>
      <c r="DB137" s="34">
        <f t="shared" si="548"/>
        <v>2657819</v>
      </c>
      <c r="DC137" s="34">
        <f t="shared" si="548"/>
        <v>1686118</v>
      </c>
      <c r="DD137" s="34">
        <f t="shared" si="548"/>
        <v>585449</v>
      </c>
      <c r="DE137" s="34">
        <f t="shared" si="548"/>
        <v>231117</v>
      </c>
      <c r="DF137" s="34">
        <f t="shared" si="548"/>
        <v>-548795</v>
      </c>
      <c r="DG137" s="34">
        <f t="shared" si="548"/>
        <v>-58842</v>
      </c>
      <c r="DH137" s="34">
        <f t="shared" si="548"/>
        <v>-654218</v>
      </c>
      <c r="DI137" s="34">
        <f t="shared" si="549"/>
        <v>-1410472</v>
      </c>
      <c r="DJ137" s="34">
        <f t="shared" si="549"/>
        <v>-499975</v>
      </c>
      <c r="DK137" s="34">
        <f t="shared" si="549"/>
        <v>154026</v>
      </c>
      <c r="DL137" s="34">
        <f t="shared" si="549"/>
        <v>-1236355</v>
      </c>
      <c r="DM137" s="34">
        <f t="shared" si="549"/>
        <v>140520</v>
      </c>
      <c r="DN137" s="34">
        <f t="shared" si="549"/>
        <v>2014</v>
      </c>
      <c r="DO137" s="34">
        <f t="shared" si="549"/>
        <v>516589</v>
      </c>
      <c r="DP137" s="34">
        <f t="shared" si="549"/>
        <v>979972</v>
      </c>
      <c r="DQ137" s="34">
        <f t="shared" si="549"/>
        <v>-311426</v>
      </c>
      <c r="DR137" s="34">
        <f t="shared" si="549"/>
        <v>2777252</v>
      </c>
      <c r="DS137" s="34">
        <f t="shared" si="549"/>
        <v>-243032</v>
      </c>
      <c r="DT137" s="34">
        <f t="shared" si="549"/>
        <v>-2058072</v>
      </c>
      <c r="DU137" s="34">
        <f t="shared" si="549"/>
        <v>-1171856</v>
      </c>
      <c r="DV137" s="34">
        <f t="shared" si="549"/>
        <v>-1121969</v>
      </c>
      <c r="DW137" s="34">
        <f t="shared" si="549"/>
        <v>-2142289</v>
      </c>
      <c r="DX137" s="34">
        <f t="shared" si="549"/>
        <v>-1174353</v>
      </c>
      <c r="DY137" s="34">
        <f t="shared" si="549"/>
        <v>-2902938</v>
      </c>
      <c r="DZ137" s="327"/>
      <c r="EA137" s="61">
        <f>'MONTHLY SUMMARIES'!H97</f>
        <v>4586217</v>
      </c>
    </row>
    <row r="138" spans="1:132" s="34" customFormat="1" x14ac:dyDescent="0.25">
      <c r="A138" s="143"/>
      <c r="B138" s="35" t="s">
        <v>147</v>
      </c>
      <c r="C138" s="94">
        <f t="shared" ref="C138:P138" si="555">C120+C127</f>
        <v>42362532.709999993</v>
      </c>
      <c r="D138" s="95">
        <f t="shared" si="555"/>
        <v>44904297.409999996</v>
      </c>
      <c r="E138" s="95">
        <f t="shared" si="555"/>
        <v>26224263.57</v>
      </c>
      <c r="F138" s="95">
        <f t="shared" si="555"/>
        <v>14676598.789999999</v>
      </c>
      <c r="G138" s="95">
        <f t="shared" si="555"/>
        <v>10105225.77</v>
      </c>
      <c r="H138" s="95">
        <f t="shared" si="555"/>
        <v>12178849.59</v>
      </c>
      <c r="I138" s="95">
        <f t="shared" si="555"/>
        <v>12004568.08</v>
      </c>
      <c r="J138" s="95">
        <f t="shared" si="555"/>
        <v>14554830.49</v>
      </c>
      <c r="K138" s="95">
        <f t="shared" si="555"/>
        <v>16824242.5</v>
      </c>
      <c r="L138" s="96">
        <f t="shared" si="555"/>
        <v>36343960.830000006</v>
      </c>
      <c r="M138" s="95">
        <f t="shared" si="555"/>
        <v>39096982.890000001</v>
      </c>
      <c r="N138" s="95">
        <f t="shared" si="555"/>
        <v>35853103.350000001</v>
      </c>
      <c r="O138" s="95">
        <f t="shared" si="555"/>
        <v>36382624.210000001</v>
      </c>
      <c r="P138" s="95">
        <f t="shared" si="555"/>
        <v>30857092.140000001</v>
      </c>
      <c r="Q138" s="95">
        <f t="shared" ref="Q138:R138" si="556">Q120+Q127</f>
        <v>24040222.290000003</v>
      </c>
      <c r="R138" s="95">
        <f t="shared" si="556"/>
        <v>12558087.49</v>
      </c>
      <c r="S138" s="95">
        <f t="shared" ref="S138:T138" si="557">S120+S127</f>
        <v>10102234.390000001</v>
      </c>
      <c r="T138" s="95">
        <f t="shared" si="557"/>
        <v>11154973.950000001</v>
      </c>
      <c r="U138" s="95">
        <f t="shared" ref="U138:V138" si="558">U120+U127</f>
        <v>8991330.0099999998</v>
      </c>
      <c r="V138" s="95">
        <f t="shared" si="558"/>
        <v>10981073</v>
      </c>
      <c r="W138" s="95">
        <f t="shared" ref="W138:X138" si="559">W120+W127</f>
        <v>16387588.699999999</v>
      </c>
      <c r="X138" s="96">
        <f t="shared" si="559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7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2">
        <v>49663625</v>
      </c>
      <c r="BI138" s="439">
        <v>53672032</v>
      </c>
      <c r="BJ138" s="439">
        <v>55822910</v>
      </c>
      <c r="BK138" s="439">
        <v>49605319</v>
      </c>
      <c r="BL138" s="287">
        <v>45255217</v>
      </c>
      <c r="BM138" s="287">
        <v>27723039</v>
      </c>
      <c r="BN138" s="287">
        <v>5630677</v>
      </c>
      <c r="BO138" s="287">
        <v>3900990</v>
      </c>
      <c r="BP138" s="287">
        <v>5074682</v>
      </c>
      <c r="BQ138" s="287">
        <v>3900990</v>
      </c>
      <c r="BR138" s="287">
        <v>5961629</v>
      </c>
      <c r="BS138" s="287">
        <v>9485480</v>
      </c>
      <c r="BT138" s="287"/>
      <c r="BU138" s="31">
        <f t="shared" si="545"/>
        <v>-5979908.4999999925</v>
      </c>
      <c r="BV138" s="97">
        <f t="shared" si="545"/>
        <v>-14047205.269999996</v>
      </c>
      <c r="BW138" s="97">
        <f t="shared" si="545"/>
        <v>-2184041.2799999975</v>
      </c>
      <c r="BX138" s="97">
        <f t="shared" si="545"/>
        <v>-2118511.2999999989</v>
      </c>
      <c r="BY138" s="97">
        <f t="shared" si="545"/>
        <v>-2991.3799999989569</v>
      </c>
      <c r="BZ138" s="97">
        <f t="shared" si="545"/>
        <v>-1023875.6399999987</v>
      </c>
      <c r="CA138" s="97">
        <f t="shared" si="545"/>
        <v>-3013238.0700000003</v>
      </c>
      <c r="CB138" s="97">
        <f t="shared" si="545"/>
        <v>-3573757.49</v>
      </c>
      <c r="CC138" s="97">
        <f t="shared" si="545"/>
        <v>-436653.80000000075</v>
      </c>
      <c r="CD138" s="97">
        <f t="shared" si="545"/>
        <v>-4297386.4200000055</v>
      </c>
      <c r="CE138" s="97">
        <f t="shared" si="546"/>
        <v>629713.1099999994</v>
      </c>
      <c r="CF138" s="97">
        <f t="shared" si="546"/>
        <v>6378601.6499999985</v>
      </c>
      <c r="CG138" s="97">
        <f t="shared" si="546"/>
        <v>3117003.5899999961</v>
      </c>
      <c r="CH138" s="97">
        <f t="shared" si="546"/>
        <v>162682.71999999881</v>
      </c>
      <c r="CI138" s="97">
        <f t="shared" si="546"/>
        <v>-3006826.2900000028</v>
      </c>
      <c r="CJ138" s="97">
        <f t="shared" si="546"/>
        <v>15990384.459999999</v>
      </c>
      <c r="CK138" s="97">
        <f t="shared" si="546"/>
        <v>-357690.3900000006</v>
      </c>
      <c r="CL138" s="97">
        <f t="shared" si="546"/>
        <v>2380773.33</v>
      </c>
      <c r="CM138" s="264">
        <f t="shared" si="546"/>
        <v>2321659.9900000002</v>
      </c>
      <c r="CN138" s="264">
        <f t="shared" si="546"/>
        <v>6829617</v>
      </c>
      <c r="CO138" s="264">
        <f t="shared" si="547"/>
        <v>2023733.3000000007</v>
      </c>
      <c r="CP138" s="319">
        <f t="shared" si="547"/>
        <v>7672814.5899999999</v>
      </c>
      <c r="CQ138" s="34">
        <f t="shared" si="547"/>
        <v>8700801</v>
      </c>
      <c r="CR138" s="34">
        <f t="shared" si="547"/>
        <v>4571878</v>
      </c>
      <c r="CS138" s="34">
        <f t="shared" si="547"/>
        <v>9476196.200000003</v>
      </c>
      <c r="CT138" s="34">
        <f t="shared" si="547"/>
        <v>7068348.1400000006</v>
      </c>
      <c r="CU138" s="34">
        <f t="shared" si="547"/>
        <v>6100676</v>
      </c>
      <c r="CV138" s="34">
        <f t="shared" si="547"/>
        <v>-11938383.949999999</v>
      </c>
      <c r="CW138" s="34">
        <f t="shared" si="547"/>
        <v>4085004</v>
      </c>
      <c r="CX138" s="34">
        <f t="shared" si="547"/>
        <v>-1164501.2800000012</v>
      </c>
      <c r="CY138" s="34">
        <f t="shared" si="548"/>
        <v>1475167</v>
      </c>
      <c r="CZ138" s="34">
        <f t="shared" si="548"/>
        <v>-1959019</v>
      </c>
      <c r="DA138" s="34">
        <f t="shared" si="548"/>
        <v>5391490</v>
      </c>
      <c r="DB138" s="34">
        <f t="shared" si="548"/>
        <v>7596414</v>
      </c>
      <c r="DC138" s="34">
        <f t="shared" si="548"/>
        <v>3454770</v>
      </c>
      <c r="DD138" s="34">
        <f t="shared" si="548"/>
        <v>6223703</v>
      </c>
      <c r="DE138" s="34">
        <f t="shared" si="548"/>
        <v>3251251</v>
      </c>
      <c r="DF138" s="34">
        <f t="shared" si="548"/>
        <v>-1273818</v>
      </c>
      <c r="DG138" s="34">
        <f t="shared" si="548"/>
        <v>791334</v>
      </c>
      <c r="DH138" s="34">
        <f t="shared" si="548"/>
        <v>1219332</v>
      </c>
      <c r="DI138" s="34">
        <f t="shared" si="549"/>
        <v>-2798225</v>
      </c>
      <c r="DJ138" s="34">
        <f t="shared" si="549"/>
        <v>924324</v>
      </c>
      <c r="DK138" s="34">
        <f t="shared" si="549"/>
        <v>-131205</v>
      </c>
      <c r="DL138" s="34">
        <f t="shared" si="549"/>
        <v>-3194719</v>
      </c>
      <c r="DM138" s="34">
        <f t="shared" si="549"/>
        <v>-997468</v>
      </c>
      <c r="DN138" s="34">
        <f t="shared" si="549"/>
        <v>2347822</v>
      </c>
      <c r="DO138" s="34">
        <f t="shared" si="549"/>
        <v>1789765</v>
      </c>
      <c r="DP138" s="34">
        <f t="shared" si="549"/>
        <v>2795624</v>
      </c>
      <c r="DQ138" s="34">
        <f t="shared" si="549"/>
        <v>-2621756</v>
      </c>
      <c r="DR138" s="34">
        <f t="shared" si="549"/>
        <v>8440912</v>
      </c>
      <c r="DS138" s="34">
        <f t="shared" si="549"/>
        <v>-202367</v>
      </c>
      <c r="DT138" s="34">
        <f t="shared" si="549"/>
        <v>-12198743</v>
      </c>
      <c r="DU138" s="34">
        <f t="shared" si="549"/>
        <v>-7130333</v>
      </c>
      <c r="DV138" s="34">
        <f t="shared" si="549"/>
        <v>-8220888</v>
      </c>
      <c r="DW138" s="34">
        <f t="shared" si="549"/>
        <v>-8755962</v>
      </c>
      <c r="DX138" s="34">
        <f t="shared" si="549"/>
        <v>-6695323</v>
      </c>
      <c r="DY138" s="34">
        <f t="shared" si="549"/>
        <v>-13319864</v>
      </c>
      <c r="DZ138" s="327"/>
      <c r="EA138" s="61">
        <f>'MONTHLY SUMMARIES'!H98</f>
        <v>9485480</v>
      </c>
    </row>
    <row r="139" spans="1:132" s="127" customFormat="1" ht="15.75" thickBot="1" x14ac:dyDescent="0.3">
      <c r="A139" s="144"/>
      <c r="B139" s="48" t="s">
        <v>148</v>
      </c>
      <c r="C139" s="123">
        <f>SUM(C130:C138)</f>
        <v>197116284.44</v>
      </c>
      <c r="D139" s="124">
        <f t="shared" ref="D139:U139" si="560">SUM(D130:D138)</f>
        <v>145974484.10999998</v>
      </c>
      <c r="E139" s="124">
        <f t="shared" si="560"/>
        <v>86383862.180000007</v>
      </c>
      <c r="F139" s="124">
        <f t="shared" si="560"/>
        <v>46408955.569999993</v>
      </c>
      <c r="G139" s="124">
        <f t="shared" si="560"/>
        <v>33767323.379999995</v>
      </c>
      <c r="H139" s="124">
        <f t="shared" si="560"/>
        <v>34587393.519999996</v>
      </c>
      <c r="I139" s="124">
        <f t="shared" si="560"/>
        <v>33188229.339999996</v>
      </c>
      <c r="J139" s="124">
        <f t="shared" si="560"/>
        <v>47439870.630000003</v>
      </c>
      <c r="K139" s="124">
        <f t="shared" si="560"/>
        <v>77023036.530000001</v>
      </c>
      <c r="L139" s="125">
        <f t="shared" si="560"/>
        <v>182164294.73000002</v>
      </c>
      <c r="M139" s="124">
        <f t="shared" si="560"/>
        <v>196108639.05000001</v>
      </c>
      <c r="N139" s="124">
        <f t="shared" si="560"/>
        <v>174650121.38999999</v>
      </c>
      <c r="O139" s="124">
        <f t="shared" si="560"/>
        <v>165128890.71000001</v>
      </c>
      <c r="P139" s="124">
        <f t="shared" si="560"/>
        <v>132662518.83000001</v>
      </c>
      <c r="Q139" s="124">
        <f t="shared" si="560"/>
        <v>94581221.000000015</v>
      </c>
      <c r="R139" s="124">
        <f t="shared" si="560"/>
        <v>43309069.740000002</v>
      </c>
      <c r="S139" s="124">
        <f t="shared" si="560"/>
        <v>35390040.329999998</v>
      </c>
      <c r="T139" s="124">
        <f t="shared" si="560"/>
        <v>31710280.140000008</v>
      </c>
      <c r="U139" s="124">
        <f t="shared" si="560"/>
        <v>31729273.439999998</v>
      </c>
      <c r="V139" s="124">
        <f t="shared" ref="V139" si="561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62">SUM(Y130+Y133+Y136+Y137+Y138)</f>
        <v>203131051</v>
      </c>
      <c r="Z139" s="124">
        <f t="shared" si="562"/>
        <v>215532223</v>
      </c>
      <c r="AA139" s="124">
        <f t="shared" si="562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6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7">
        <v>237353393</v>
      </c>
      <c r="BI139" s="435">
        <v>285905333</v>
      </c>
      <c r="BJ139" s="435">
        <v>287025163</v>
      </c>
      <c r="BK139" s="435">
        <v>244245291</v>
      </c>
      <c r="BL139" s="241">
        <v>209114325</v>
      </c>
      <c r="BM139" s="241">
        <v>98695781</v>
      </c>
      <c r="BN139" s="241">
        <v>44469525</v>
      </c>
      <c r="BO139" s="241">
        <v>37315391</v>
      </c>
      <c r="BP139" s="241">
        <v>42972707</v>
      </c>
      <c r="BQ139" s="241">
        <v>37315391</v>
      </c>
      <c r="BR139" s="241">
        <v>49725926</v>
      </c>
      <c r="BS139" s="241">
        <v>79376700</v>
      </c>
      <c r="BT139" s="241"/>
      <c r="BU139" s="32">
        <f>SUM(BU130:BU138)</f>
        <v>-31987393.730000004</v>
      </c>
      <c r="BV139" s="126">
        <f t="shared" ref="BV139:BW139" si="563">SUM(BV130:BV138)</f>
        <v>-13311965.279999996</v>
      </c>
      <c r="BW139" s="126">
        <f t="shared" si="563"/>
        <v>8197358.8200000003</v>
      </c>
      <c r="BX139" s="126">
        <f t="shared" ref="BX139:BY139" si="564">SUM(BX130:BX138)</f>
        <v>-3099885.8299999959</v>
      </c>
      <c r="BY139" s="126">
        <f t="shared" si="564"/>
        <v>1622716.9499999974</v>
      </c>
      <c r="BZ139" s="126">
        <f t="shared" ref="BZ139:CA139" si="565">SUM(BZ130:BZ138)</f>
        <v>-2877113.3799999971</v>
      </c>
      <c r="CA139" s="126">
        <f t="shared" si="565"/>
        <v>-1458955.9000000008</v>
      </c>
      <c r="CB139" s="126">
        <f t="shared" ref="CB139:CC139" si="566">SUM(CB130:CB138)</f>
        <v>-7885918.6299999999</v>
      </c>
      <c r="CC139" s="126">
        <f t="shared" si="566"/>
        <v>-1816374.4799999958</v>
      </c>
      <c r="CD139" s="126">
        <f t="shared" ref="CD139:CE139" si="567">SUM(CD130:CD138)</f>
        <v>-17300409.399999999</v>
      </c>
      <c r="CE139" s="126">
        <f t="shared" si="567"/>
        <v>7022411.9499999955</v>
      </c>
      <c r="CF139" s="126">
        <f t="shared" ref="CF139:CG139" si="568">SUM(CF130:CF138)</f>
        <v>40882101.609999992</v>
      </c>
      <c r="CG139" s="126">
        <f t="shared" si="568"/>
        <v>41452367.510000005</v>
      </c>
      <c r="CH139" s="126">
        <f t="shared" ref="CH139:CI139" si="569">SUM(CH130:CH138)</f>
        <v>4433304.5999999922</v>
      </c>
      <c r="CI139" s="126">
        <f t="shared" si="569"/>
        <v>-18338198.730000004</v>
      </c>
      <c r="CJ139" s="126">
        <f t="shared" ref="CJ139:CK139" si="570">SUM(CJ130:CJ138)</f>
        <v>20215596.219999999</v>
      </c>
      <c r="CK139" s="126">
        <f t="shared" si="570"/>
        <v>1101727.6700000016</v>
      </c>
      <c r="CL139" s="126">
        <f t="shared" ref="CL139:CM139" si="571">SUM(CL130:CL138)</f>
        <v>6651915.7399999984</v>
      </c>
      <c r="CM139" s="261">
        <f t="shared" si="571"/>
        <v>4789337.5600000005</v>
      </c>
      <c r="CN139" s="261">
        <f t="shared" ref="CN139:CO139" si="572">SUM(CN130:CN138)</f>
        <v>7313029</v>
      </c>
      <c r="CO139" s="261">
        <f t="shared" si="572"/>
        <v>11846011.950000003</v>
      </c>
      <c r="CP139" s="318">
        <f t="shared" ref="CP139:CQ139" si="573">SUM(CP130:CP138)</f>
        <v>36545106.670000002</v>
      </c>
      <c r="CQ139" s="305">
        <f t="shared" si="573"/>
        <v>50389417</v>
      </c>
      <c r="CR139" s="305">
        <f t="shared" ref="CR139:CS139" si="574">SUM(CR130:CR138)</f>
        <v>36402664</v>
      </c>
      <c r="CS139" s="305">
        <f t="shared" si="574"/>
        <v>49075465.780000009</v>
      </c>
      <c r="CT139" s="305">
        <f t="shared" ref="CT139:CU139" si="575">SUM(CT130:CT138)</f>
        <v>32770208.570000008</v>
      </c>
      <c r="CU139" s="305">
        <f t="shared" si="575"/>
        <v>29105050.729999997</v>
      </c>
      <c r="CV139" s="305">
        <f t="shared" ref="CV139" si="576">SUM(CV130:CV138)</f>
        <v>-1408401.9600000028</v>
      </c>
      <c r="CW139" s="305">
        <f t="shared" ref="CW139" si="577">SUM(CW130:CW138)</f>
        <v>13928740</v>
      </c>
      <c r="CX139" s="305">
        <f t="shared" ref="CX139" si="578">SUM(CX130:CX138)</f>
        <v>5819963.1199999992</v>
      </c>
      <c r="CY139" s="305">
        <f t="shared" ref="CY139" si="579">SUM(CY130:CY138)</f>
        <v>8964237</v>
      </c>
      <c r="CZ139" s="305">
        <f t="shared" ref="CZ139" si="580">SUM(CZ130:CZ138)</f>
        <v>15483275</v>
      </c>
      <c r="DA139" s="305">
        <f t="shared" ref="DA139" si="581">SUM(DA130:DA138)</f>
        <v>14842675</v>
      </c>
      <c r="DB139" s="342">
        <f t="shared" ref="DB139" si="582">SUM(DB130:DB138)</f>
        <v>40746279</v>
      </c>
      <c r="DC139" s="342">
        <f t="shared" ref="DC139" si="583">SUM(DC130:DC138)</f>
        <v>15056178</v>
      </c>
      <c r="DD139" s="342">
        <f t="shared" ref="DD139:DE139" si="584">SUM(DD130:DD138)</f>
        <v>10790766</v>
      </c>
      <c r="DE139" s="342">
        <f t="shared" si="584"/>
        <v>3224058</v>
      </c>
      <c r="DF139" s="342">
        <f t="shared" ref="DF139" si="585">SUM(DF130:DF138)</f>
        <v>-15494708</v>
      </c>
      <c r="DG139" s="342">
        <f t="shared" ref="DG139" si="586">SUM(DG130:DG138)</f>
        <v>1452081</v>
      </c>
      <c r="DH139" s="342">
        <f t="shared" ref="DH139" si="587">SUM(DH130:DH138)</f>
        <v>-1585441</v>
      </c>
      <c r="DI139" s="342">
        <f t="shared" ref="DI139" si="588">SUM(DI130:DI138)</f>
        <v>-13160456</v>
      </c>
      <c r="DJ139" s="342">
        <f t="shared" ref="DJ139" si="589">SUM(DJ130:DJ138)</f>
        <v>-2231061</v>
      </c>
      <c r="DK139" s="342">
        <f t="shared" ref="DK139:DL139" si="590">SUM(DK130:DK138)</f>
        <v>541326</v>
      </c>
      <c r="DL139" s="342">
        <f t="shared" si="590"/>
        <v>-16326082</v>
      </c>
      <c r="DM139" s="342">
        <f t="shared" ref="DM139:DN139" si="591">SUM(DM130:DM138)</f>
        <v>8940729</v>
      </c>
      <c r="DN139" s="342">
        <f t="shared" si="591"/>
        <v>-4801878</v>
      </c>
      <c r="DO139" s="342">
        <f t="shared" ref="DO139:DP139" si="592">SUM(DO130:DO138)</f>
        <v>17328687</v>
      </c>
      <c r="DP139" s="342">
        <f t="shared" si="592"/>
        <v>24299510</v>
      </c>
      <c r="DQ139" s="342">
        <f t="shared" ref="DQ139" si="593">SUM(DQ130:DQ138)</f>
        <v>-14635491</v>
      </c>
      <c r="DR139" s="342">
        <f t="shared" ref="DR139:DS139" si="594">SUM(DR130:DR138)</f>
        <v>54743001</v>
      </c>
      <c r="DS139" s="342">
        <f t="shared" si="594"/>
        <v>-8104373</v>
      </c>
      <c r="DT139" s="342">
        <f t="shared" ref="DT139" si="595">SUM(DT130:DT138)</f>
        <v>-16061298</v>
      </c>
      <c r="DU139" s="342">
        <f t="shared" ref="DU139:DV139" si="596">SUM(DU130:DU138)</f>
        <v>55339</v>
      </c>
      <c r="DV139" s="342">
        <f t="shared" si="596"/>
        <v>1021609</v>
      </c>
      <c r="DW139" s="342">
        <f t="shared" ref="DW139" si="597">SUM(DW130:DW138)</f>
        <v>-8708783</v>
      </c>
      <c r="DX139" s="342">
        <f t="shared" ref="DX139:DY139" si="598">SUM(DX130:DX138)</f>
        <v>3701752</v>
      </c>
      <c r="DY139" s="342">
        <f t="shared" si="598"/>
        <v>-31459378</v>
      </c>
      <c r="DZ139" s="328"/>
      <c r="EA139" s="250">
        <f>EA130+EA133+EA136+EA137+EA138</f>
        <v>79376700</v>
      </c>
    </row>
    <row r="140" spans="1:132" s="34" customFormat="1" x14ac:dyDescent="0.25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4"/>
      <c r="CQ140" s="300"/>
      <c r="CR140" s="300"/>
      <c r="CS140" s="300"/>
      <c r="CT140" s="300"/>
      <c r="CU140" s="300"/>
      <c r="CV140" s="300"/>
      <c r="CW140" s="300"/>
      <c r="CX140" s="300"/>
      <c r="CY140" s="300"/>
      <c r="CZ140" s="300"/>
      <c r="DA140" s="300"/>
      <c r="DB140" s="300"/>
      <c r="DC140" s="300"/>
      <c r="DD140" s="300"/>
      <c r="DE140" s="300"/>
      <c r="DF140" s="300"/>
      <c r="DG140" s="300"/>
      <c r="DH140" s="300"/>
      <c r="DI140" s="300"/>
      <c r="DJ140" s="300"/>
      <c r="DK140" s="300"/>
      <c r="DL140" s="300"/>
      <c r="DM140" s="300"/>
      <c r="DN140" s="300"/>
      <c r="DO140" s="300"/>
      <c r="DP140" s="300"/>
      <c r="DQ140" s="300"/>
      <c r="DR140" s="300"/>
      <c r="DS140" s="300"/>
      <c r="DT140" s="300"/>
      <c r="DU140" s="300"/>
      <c r="DV140" s="300"/>
      <c r="DW140" s="300"/>
      <c r="DX140" s="300"/>
      <c r="DY140" s="300"/>
      <c r="DZ140" s="327"/>
      <c r="EA140" s="92"/>
    </row>
    <row r="141" spans="1:132" s="34" customFormat="1" x14ac:dyDescent="0.25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7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2">
        <v>87912239</v>
      </c>
      <c r="BI141" s="439">
        <v>123459246</v>
      </c>
      <c r="BJ141" s="439">
        <v>140172546</v>
      </c>
      <c r="BK141" s="439">
        <v>131587350</v>
      </c>
      <c r="BL141" s="287">
        <v>116116197</v>
      </c>
      <c r="BM141" s="287">
        <v>74276574</v>
      </c>
      <c r="BN141" s="287">
        <v>40464679</v>
      </c>
      <c r="BO141" s="287">
        <v>33968596</v>
      </c>
      <c r="BP141" s="287">
        <v>34106291</v>
      </c>
      <c r="BQ141" s="287">
        <v>33968596</v>
      </c>
      <c r="BR141" s="287">
        <v>35160249</v>
      </c>
      <c r="BS141" s="287">
        <v>39138448</v>
      </c>
      <c r="BT141" s="287"/>
      <c r="BU141" s="31">
        <f t="shared" ref="BU141:CD145" si="599">O141-C141</f>
        <v>-6373502.3599999994</v>
      </c>
      <c r="BV141" s="97">
        <f t="shared" si="599"/>
        <v>-11956452</v>
      </c>
      <c r="BW141" s="97">
        <f t="shared" si="599"/>
        <v>603708.1099999994</v>
      </c>
      <c r="BX141" s="97">
        <f t="shared" si="599"/>
        <v>357145.75</v>
      </c>
      <c r="BY141" s="97">
        <f t="shared" si="599"/>
        <v>-3844734.1399999969</v>
      </c>
      <c r="BZ141" s="97">
        <f t="shared" si="599"/>
        <v>-2137589.879999999</v>
      </c>
      <c r="CA141" s="97">
        <f t="shared" si="599"/>
        <v>-868488.87999999896</v>
      </c>
      <c r="CB141" s="97">
        <f t="shared" si="599"/>
        <v>-3106436.7399999984</v>
      </c>
      <c r="CC141" s="97">
        <f t="shared" si="599"/>
        <v>885154.92000000179</v>
      </c>
      <c r="CD141" s="97">
        <f t="shared" si="599"/>
        <v>-4511452.5099999905</v>
      </c>
      <c r="CE141" s="97">
        <f t="shared" ref="CE141:CN145" si="600">Y141-M141</f>
        <v>-8081743.6899999976</v>
      </c>
      <c r="CF141" s="97">
        <f t="shared" si="600"/>
        <v>9835143.9899999946</v>
      </c>
      <c r="CG141" s="97">
        <f t="shared" si="600"/>
        <v>24292893.400000006</v>
      </c>
      <c r="CH141" s="97">
        <f t="shared" si="600"/>
        <v>8077519.0700000077</v>
      </c>
      <c r="CI141" s="97">
        <f t="shared" si="600"/>
        <v>-6027553.7199999988</v>
      </c>
      <c r="CJ141" s="97">
        <f t="shared" si="600"/>
        <v>1007024.2899999991</v>
      </c>
      <c r="CK141" s="97">
        <f t="shared" si="600"/>
        <v>2413759.379999999</v>
      </c>
      <c r="CL141" s="97">
        <f t="shared" si="600"/>
        <v>3150628.3299999982</v>
      </c>
      <c r="CM141" s="264">
        <f t="shared" si="600"/>
        <v>687903.75</v>
      </c>
      <c r="CN141" s="264">
        <f t="shared" si="600"/>
        <v>462975</v>
      </c>
      <c r="CO141" s="264">
        <f t="shared" ref="CO141:CX145" si="601">AI141-W141</f>
        <v>2445971.4200000018</v>
      </c>
      <c r="CP141" s="319">
        <f t="shared" si="601"/>
        <v>7929448.2099999934</v>
      </c>
      <c r="CQ141" s="34">
        <f t="shared" si="601"/>
        <v>17532363</v>
      </c>
      <c r="CR141" s="34">
        <f t="shared" si="601"/>
        <v>34920894</v>
      </c>
      <c r="CS141" s="34">
        <f t="shared" si="601"/>
        <v>18800181.409999996</v>
      </c>
      <c r="CT141" s="34">
        <f t="shared" si="601"/>
        <v>15917984.189999998</v>
      </c>
      <c r="CU141" s="34">
        <f t="shared" si="601"/>
        <v>19980286.670000002</v>
      </c>
      <c r="CV141" s="34">
        <f t="shared" si="601"/>
        <v>12413955.719999999</v>
      </c>
      <c r="CW141" s="34">
        <f t="shared" si="601"/>
        <v>7046657</v>
      </c>
      <c r="CX141" s="34">
        <f t="shared" si="601"/>
        <v>9708806.8200000003</v>
      </c>
      <c r="CY141" s="34">
        <f t="shared" ref="CY141:DH145" si="602">AS141-AG141</f>
        <v>7336249</v>
      </c>
      <c r="CZ141" s="34">
        <f t="shared" si="602"/>
        <v>10802914</v>
      </c>
      <c r="DA141" s="34">
        <f t="shared" si="602"/>
        <v>11692006</v>
      </c>
      <c r="DB141" s="34">
        <f t="shared" si="602"/>
        <v>10288255</v>
      </c>
      <c r="DC141" s="34">
        <f t="shared" si="602"/>
        <v>23008846</v>
      </c>
      <c r="DD141" s="34">
        <f t="shared" si="602"/>
        <v>-4229930</v>
      </c>
      <c r="DE141" s="34">
        <f t="shared" si="602"/>
        <v>1937951</v>
      </c>
      <c r="DF141" s="34">
        <f t="shared" si="602"/>
        <v>-529959</v>
      </c>
      <c r="DG141" s="34">
        <f t="shared" si="602"/>
        <v>4094777</v>
      </c>
      <c r="DH141" s="34">
        <f t="shared" si="602"/>
        <v>-6412529</v>
      </c>
      <c r="DI141" s="34">
        <f t="shared" ref="DI141:DY145" si="603">BC141-AQ141</f>
        <v>-6107355</v>
      </c>
      <c r="DJ141" s="34">
        <f t="shared" si="603"/>
        <v>-5801986</v>
      </c>
      <c r="DK141" s="34">
        <f t="shared" si="603"/>
        <v>-1726143</v>
      </c>
      <c r="DL141" s="34">
        <f t="shared" si="603"/>
        <v>-5592511</v>
      </c>
      <c r="DM141" s="34">
        <f t="shared" si="603"/>
        <v>-5413716</v>
      </c>
      <c r="DN141" s="34">
        <f t="shared" si="603"/>
        <v>2264669</v>
      </c>
      <c r="DO141" s="34">
        <f t="shared" si="603"/>
        <v>-2496964</v>
      </c>
      <c r="DP141" s="34">
        <f t="shared" si="603"/>
        <v>10263974</v>
      </c>
      <c r="DQ141" s="34">
        <f t="shared" si="603"/>
        <v>-8738190</v>
      </c>
      <c r="DR141" s="34">
        <f t="shared" si="603"/>
        <v>17548509</v>
      </c>
      <c r="DS141" s="34">
        <f t="shared" si="603"/>
        <v>-11084069</v>
      </c>
      <c r="DT141" s="34">
        <f t="shared" si="603"/>
        <v>-10201100</v>
      </c>
      <c r="DU141" s="34">
        <f t="shared" si="603"/>
        <v>-1600113</v>
      </c>
      <c r="DV141" s="34">
        <f t="shared" si="603"/>
        <v>-1696920</v>
      </c>
      <c r="DW141" s="34">
        <f t="shared" si="603"/>
        <v>240875</v>
      </c>
      <c r="DX141" s="34">
        <f t="shared" si="603"/>
        <v>1432528</v>
      </c>
      <c r="DY141" s="34">
        <f t="shared" si="603"/>
        <v>-4286845</v>
      </c>
      <c r="DZ141" s="327"/>
      <c r="EA141" s="61">
        <f>'MONTHLY SUMMARIES'!H101</f>
        <v>39138448</v>
      </c>
    </row>
    <row r="142" spans="1:132" s="34" customFormat="1" x14ac:dyDescent="0.25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1692789.13</v>
      </c>
      <c r="X142" s="96">
        <v>2725212.09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4023648.13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7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2">
        <v>5164254</v>
      </c>
      <c r="BI142" s="439">
        <v>7712307</v>
      </c>
      <c r="BJ142" s="439">
        <v>9502820</v>
      </c>
      <c r="BK142" s="439">
        <v>9339582</v>
      </c>
      <c r="BL142" s="287">
        <v>10082143</v>
      </c>
      <c r="BM142" s="287">
        <v>8381208</v>
      </c>
      <c r="BN142" s="287">
        <v>5936994</v>
      </c>
      <c r="BO142" s="287">
        <v>3657291</v>
      </c>
      <c r="BP142" s="287">
        <v>4207595</v>
      </c>
      <c r="BQ142" s="287">
        <v>3657291</v>
      </c>
      <c r="BR142" s="287">
        <v>4093937</v>
      </c>
      <c r="BS142" s="287">
        <v>3336393</v>
      </c>
      <c r="BT142" s="287"/>
      <c r="BU142" s="31">
        <f t="shared" si="599"/>
        <v>-706894.71999999974</v>
      </c>
      <c r="BV142" s="97">
        <f t="shared" si="599"/>
        <v>-1524534.1200000006</v>
      </c>
      <c r="BW142" s="97">
        <f t="shared" si="599"/>
        <v>43499.879999999888</v>
      </c>
      <c r="BX142" s="97">
        <f t="shared" si="599"/>
        <v>-1151121.9299999997</v>
      </c>
      <c r="BY142" s="97">
        <f t="shared" si="599"/>
        <v>-59785.759999999776</v>
      </c>
      <c r="BZ142" s="97">
        <f t="shared" si="599"/>
        <v>-63948.800000000047</v>
      </c>
      <c r="CA142" s="97">
        <f t="shared" si="599"/>
        <v>-124449.55000000005</v>
      </c>
      <c r="CB142" s="97">
        <f t="shared" si="599"/>
        <v>-381194.3600000001</v>
      </c>
      <c r="CC142" s="97">
        <f t="shared" si="599"/>
        <v>-108990.33000000007</v>
      </c>
      <c r="CD142" s="97">
        <f t="shared" si="599"/>
        <v>141826.25999999978</v>
      </c>
      <c r="CE142" s="97">
        <f t="shared" si="600"/>
        <v>-401285.87999999989</v>
      </c>
      <c r="CF142" s="97">
        <f t="shared" si="600"/>
        <v>167991.53000000026</v>
      </c>
      <c r="CG142" s="97">
        <f t="shared" si="600"/>
        <v>2740430.8899999997</v>
      </c>
      <c r="CH142" s="97">
        <f t="shared" si="600"/>
        <v>833889.08000000054</v>
      </c>
      <c r="CI142" s="97">
        <f t="shared" si="600"/>
        <v>1341187.5300000003</v>
      </c>
      <c r="CJ142" s="97">
        <f t="shared" si="600"/>
        <v>1251369.9299999997</v>
      </c>
      <c r="CK142" s="97">
        <f t="shared" si="600"/>
        <v>770088.79999999981</v>
      </c>
      <c r="CL142" s="97">
        <f t="shared" si="600"/>
        <v>1123399.7</v>
      </c>
      <c r="CM142" s="264">
        <f t="shared" si="600"/>
        <v>801111.78</v>
      </c>
      <c r="CN142" s="264">
        <f t="shared" si="600"/>
        <v>556681</v>
      </c>
      <c r="CO142" s="264">
        <f t="shared" si="601"/>
        <v>2487635.87</v>
      </c>
      <c r="CP142" s="319">
        <f t="shared" si="601"/>
        <v>3661483.91</v>
      </c>
      <c r="CQ142" s="34">
        <f t="shared" si="601"/>
        <v>1544671</v>
      </c>
      <c r="CR142" s="34">
        <f t="shared" si="601"/>
        <v>1805766</v>
      </c>
      <c r="CS142" s="34">
        <f t="shared" si="601"/>
        <v>1704258.04</v>
      </c>
      <c r="CT142" s="34">
        <f t="shared" si="601"/>
        <v>2210873.3899999997</v>
      </c>
      <c r="CU142" s="34">
        <f t="shared" si="601"/>
        <v>1550558.4299999997</v>
      </c>
      <c r="CV142" s="34">
        <f t="shared" si="601"/>
        <v>1244695.8700000001</v>
      </c>
      <c r="CW142" s="34">
        <f t="shared" si="601"/>
        <v>396313</v>
      </c>
      <c r="CX142" s="34">
        <f t="shared" si="601"/>
        <v>834922.5</v>
      </c>
      <c r="CY142" s="34">
        <f t="shared" si="602"/>
        <v>372235</v>
      </c>
      <c r="CZ142" s="34">
        <f t="shared" si="602"/>
        <v>888066</v>
      </c>
      <c r="DA142" s="34">
        <f t="shared" si="602"/>
        <v>-849108</v>
      </c>
      <c r="DB142" s="34">
        <f t="shared" si="602"/>
        <v>-1968225</v>
      </c>
      <c r="DC142" s="34">
        <f t="shared" si="602"/>
        <v>1879347</v>
      </c>
      <c r="DD142" s="34">
        <f t="shared" si="602"/>
        <v>1038562</v>
      </c>
      <c r="DE142" s="34">
        <f t="shared" si="602"/>
        <v>523171</v>
      </c>
      <c r="DF142" s="34">
        <f t="shared" si="602"/>
        <v>1095545</v>
      </c>
      <c r="DG142" s="34">
        <f t="shared" si="602"/>
        <v>1857695</v>
      </c>
      <c r="DH142" s="34">
        <f t="shared" si="602"/>
        <v>-61558</v>
      </c>
      <c r="DI142" s="34">
        <f t="shared" si="603"/>
        <v>865348</v>
      </c>
      <c r="DJ142" s="34">
        <f t="shared" si="603"/>
        <v>439401</v>
      </c>
      <c r="DK142" s="34">
        <f t="shared" si="603"/>
        <v>437815</v>
      </c>
      <c r="DL142" s="34">
        <f t="shared" si="603"/>
        <v>288285</v>
      </c>
      <c r="DM142" s="34">
        <f t="shared" si="603"/>
        <v>-13828</v>
      </c>
      <c r="DN142" s="34">
        <f t="shared" si="603"/>
        <v>745783</v>
      </c>
      <c r="DO142" s="34">
        <f t="shared" si="603"/>
        <v>22751</v>
      </c>
      <c r="DP142" s="34">
        <f t="shared" si="603"/>
        <v>953929</v>
      </c>
      <c r="DQ142" s="34">
        <f t="shared" si="603"/>
        <v>-362028</v>
      </c>
      <c r="DR142" s="34">
        <f t="shared" si="603"/>
        <v>2123755</v>
      </c>
      <c r="DS142" s="34">
        <f t="shared" si="603"/>
        <v>-438622</v>
      </c>
      <c r="DT142" s="34">
        <f t="shared" si="603"/>
        <v>730208</v>
      </c>
      <c r="DU142" s="34">
        <f t="shared" si="603"/>
        <v>-620478</v>
      </c>
      <c r="DV142" s="34">
        <f t="shared" si="603"/>
        <v>-84939</v>
      </c>
      <c r="DW142" s="34">
        <f t="shared" si="603"/>
        <v>323688</v>
      </c>
      <c r="DX142" s="34">
        <f t="shared" si="603"/>
        <v>760334</v>
      </c>
      <c r="DY142" s="34">
        <f t="shared" si="603"/>
        <v>18904</v>
      </c>
      <c r="DZ142" s="327"/>
      <c r="EA142" s="61">
        <f>'MONTHLY SUMMARIES'!H102</f>
        <v>3336393</v>
      </c>
    </row>
    <row r="143" spans="1:132" s="34" customFormat="1" x14ac:dyDescent="0.25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90">
        <v>2513034.29</v>
      </c>
      <c r="V143" s="190">
        <v>2440038</v>
      </c>
      <c r="W143" s="190">
        <v>3129945.06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7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2">
        <v>8508192</v>
      </c>
      <c r="BI143" s="439">
        <v>14565535</v>
      </c>
      <c r="BJ143" s="439">
        <v>17204091</v>
      </c>
      <c r="BK143" s="439">
        <v>16539752</v>
      </c>
      <c r="BL143" s="287">
        <v>14359686</v>
      </c>
      <c r="BM143" s="287">
        <v>9197839</v>
      </c>
      <c r="BN143" s="287">
        <v>3730672</v>
      </c>
      <c r="BO143" s="287">
        <v>1845924</v>
      </c>
      <c r="BP143" s="287">
        <v>2159107</v>
      </c>
      <c r="BQ143" s="287">
        <v>1845924</v>
      </c>
      <c r="BR143" s="287">
        <v>1710037</v>
      </c>
      <c r="BS143" s="287">
        <v>2175411</v>
      </c>
      <c r="BT143" s="287"/>
      <c r="BU143" s="31">
        <f t="shared" si="599"/>
        <v>-1809263.4499999993</v>
      </c>
      <c r="BV143" s="97">
        <f t="shared" si="599"/>
        <v>-4153950.6099999994</v>
      </c>
      <c r="BW143" s="97">
        <f t="shared" si="599"/>
        <v>-1773436.7999999998</v>
      </c>
      <c r="BX143" s="97">
        <f t="shared" si="599"/>
        <v>231097.33999999985</v>
      </c>
      <c r="BY143" s="97">
        <f t="shared" si="599"/>
        <v>-230749.45000000019</v>
      </c>
      <c r="BZ143" s="97">
        <f t="shared" si="599"/>
        <v>-462568.54000000004</v>
      </c>
      <c r="CA143" s="97">
        <f t="shared" si="599"/>
        <v>-302505.95000000019</v>
      </c>
      <c r="CB143" s="97">
        <f t="shared" si="599"/>
        <v>-656267.74000000022</v>
      </c>
      <c r="CC143" s="97">
        <f t="shared" si="599"/>
        <v>-255503.29000000004</v>
      </c>
      <c r="CD143" s="97">
        <f t="shared" si="599"/>
        <v>-862864.58999999985</v>
      </c>
      <c r="CE143" s="97">
        <f t="shared" si="600"/>
        <v>-3404135.4000000004</v>
      </c>
      <c r="CF143" s="97">
        <f t="shared" si="600"/>
        <v>905929.78999999911</v>
      </c>
      <c r="CG143" s="97">
        <f t="shared" si="600"/>
        <v>3942594.4499999993</v>
      </c>
      <c r="CH143" s="97">
        <f t="shared" si="600"/>
        <v>2701430.7899999991</v>
      </c>
      <c r="CI143" s="97">
        <f t="shared" si="600"/>
        <v>-385514.05999999959</v>
      </c>
      <c r="CJ143" s="97">
        <f t="shared" si="600"/>
        <v>-694370.19000000041</v>
      </c>
      <c r="CK143" s="97">
        <f t="shared" si="600"/>
        <v>-81195.819999999832</v>
      </c>
      <c r="CL143" s="97">
        <f t="shared" si="600"/>
        <v>624574.26000000024</v>
      </c>
      <c r="CM143" s="264">
        <f t="shared" si="600"/>
        <v>335460.70999999996</v>
      </c>
      <c r="CN143" s="264">
        <f t="shared" si="600"/>
        <v>195540</v>
      </c>
      <c r="CO143" s="264">
        <f t="shared" si="601"/>
        <v>505628.93999999994</v>
      </c>
      <c r="CP143" s="319">
        <f t="shared" si="601"/>
        <v>640654.59999999963</v>
      </c>
      <c r="CQ143" s="34">
        <f t="shared" si="601"/>
        <v>1643673</v>
      </c>
      <c r="CR143" s="34">
        <f t="shared" si="601"/>
        <v>5400811</v>
      </c>
      <c r="CS143" s="34">
        <f t="shared" si="601"/>
        <v>2251692.2300000004</v>
      </c>
      <c r="CT143" s="34">
        <f t="shared" si="601"/>
        <v>3299746.8900000006</v>
      </c>
      <c r="CU143" s="34">
        <f t="shared" si="601"/>
        <v>3236730.3499999996</v>
      </c>
      <c r="CV143" s="34">
        <f t="shared" si="601"/>
        <v>1814901.8600000003</v>
      </c>
      <c r="CW143" s="34">
        <f t="shared" si="601"/>
        <v>1090297</v>
      </c>
      <c r="CX143" s="34">
        <f t="shared" si="601"/>
        <v>995567.81999999983</v>
      </c>
      <c r="CY143" s="34">
        <f t="shared" si="602"/>
        <v>446136</v>
      </c>
      <c r="CZ143" s="34">
        <f t="shared" si="602"/>
        <v>1380863</v>
      </c>
      <c r="DA143" s="34">
        <f t="shared" si="602"/>
        <v>1651728</v>
      </c>
      <c r="DB143" s="34">
        <f t="shared" si="602"/>
        <v>1790175</v>
      </c>
      <c r="DC143" s="34">
        <f t="shared" si="602"/>
        <v>4789761</v>
      </c>
      <c r="DD143" s="34">
        <f t="shared" si="602"/>
        <v>-534366</v>
      </c>
      <c r="DE143" s="34">
        <f t="shared" si="602"/>
        <v>223459</v>
      </c>
      <c r="DF143" s="34">
        <f t="shared" si="602"/>
        <v>-1268709</v>
      </c>
      <c r="DG143" s="34">
        <f t="shared" si="602"/>
        <v>-929975</v>
      </c>
      <c r="DH143" s="34">
        <f t="shared" si="602"/>
        <v>-532009</v>
      </c>
      <c r="DI143" s="34">
        <f t="shared" si="603"/>
        <v>-833966</v>
      </c>
      <c r="DJ143" s="34">
        <f t="shared" si="603"/>
        <v>-900213</v>
      </c>
      <c r="DK143" s="34">
        <f t="shared" si="603"/>
        <v>-271174</v>
      </c>
      <c r="DL143" s="34">
        <f t="shared" si="603"/>
        <v>-992984</v>
      </c>
      <c r="DM143" s="34">
        <f t="shared" si="603"/>
        <v>-1169409</v>
      </c>
      <c r="DN143" s="34">
        <f t="shared" si="603"/>
        <v>-69952</v>
      </c>
      <c r="DO143" s="34">
        <f t="shared" si="603"/>
        <v>-653845</v>
      </c>
      <c r="DP143" s="34">
        <f t="shared" si="603"/>
        <v>997457</v>
      </c>
      <c r="DQ143" s="34">
        <f t="shared" si="603"/>
        <v>-1463413</v>
      </c>
      <c r="DR143" s="34">
        <f t="shared" si="603"/>
        <v>2180171</v>
      </c>
      <c r="DS143" s="34">
        <f t="shared" si="603"/>
        <v>-24888</v>
      </c>
      <c r="DT143" s="34">
        <f t="shared" si="603"/>
        <v>-1958191</v>
      </c>
      <c r="DU143" s="34">
        <f t="shared" si="603"/>
        <v>-1847059</v>
      </c>
      <c r="DV143" s="34">
        <f t="shared" si="603"/>
        <v>-1158099</v>
      </c>
      <c r="DW143" s="34">
        <f t="shared" si="603"/>
        <v>-1177533</v>
      </c>
      <c r="DX143" s="34">
        <f t="shared" si="603"/>
        <v>-1313420</v>
      </c>
      <c r="DY143" s="34">
        <f t="shared" si="603"/>
        <v>-1942482</v>
      </c>
      <c r="DZ143" s="327"/>
      <c r="EA143" s="61">
        <f>'MONTHLY SUMMARIES'!H103</f>
        <v>2175411</v>
      </c>
    </row>
    <row r="144" spans="1:132" s="34" customFormat="1" x14ac:dyDescent="0.25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90">
        <v>2470294.84</v>
      </c>
      <c r="V144" s="190">
        <v>2483308</v>
      </c>
      <c r="W144" s="190">
        <v>3357675.66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7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2">
        <v>8797527</v>
      </c>
      <c r="BI144" s="439">
        <v>15375883</v>
      </c>
      <c r="BJ144" s="439">
        <v>17187565</v>
      </c>
      <c r="BK144" s="439">
        <v>16702501</v>
      </c>
      <c r="BL144" s="287">
        <v>15552789</v>
      </c>
      <c r="BM144" s="287">
        <v>9894346</v>
      </c>
      <c r="BN144" s="287">
        <v>3870567</v>
      </c>
      <c r="BO144" s="287">
        <v>2002107</v>
      </c>
      <c r="BP144" s="287">
        <v>2039428</v>
      </c>
      <c r="BQ144" s="287">
        <v>2002107</v>
      </c>
      <c r="BR144" s="287">
        <v>2067922</v>
      </c>
      <c r="BS144" s="287">
        <v>2707768</v>
      </c>
      <c r="BT144" s="287"/>
      <c r="BU144" s="31">
        <f t="shared" si="599"/>
        <v>-1582975.0500000007</v>
      </c>
      <c r="BV144" s="97">
        <f t="shared" si="599"/>
        <v>-4913437.1899999995</v>
      </c>
      <c r="BW144" s="97">
        <f t="shared" si="599"/>
        <v>-2006247.42</v>
      </c>
      <c r="BX144" s="97">
        <f t="shared" si="599"/>
        <v>175360.36000000034</v>
      </c>
      <c r="BY144" s="97">
        <f t="shared" si="599"/>
        <v>-481978.48</v>
      </c>
      <c r="BZ144" s="97">
        <f t="shared" si="599"/>
        <v>-810232.21</v>
      </c>
      <c r="CA144" s="97">
        <f t="shared" si="599"/>
        <v>-761424.37000000011</v>
      </c>
      <c r="CB144" s="97">
        <f t="shared" si="599"/>
        <v>-960905.33000000007</v>
      </c>
      <c r="CC144" s="97">
        <f t="shared" si="599"/>
        <v>-170126.90999999968</v>
      </c>
      <c r="CD144" s="97">
        <f t="shared" si="599"/>
        <v>-720116.23000000045</v>
      </c>
      <c r="CE144" s="97">
        <f t="shared" si="600"/>
        <v>-4095230.3000000007</v>
      </c>
      <c r="CF144" s="97">
        <f t="shared" si="600"/>
        <v>822396.91000000015</v>
      </c>
      <c r="CG144" s="97">
        <f t="shared" si="600"/>
        <v>3898447.4400000013</v>
      </c>
      <c r="CH144" s="97">
        <f t="shared" si="600"/>
        <v>2927600.6500000004</v>
      </c>
      <c r="CI144" s="97">
        <f t="shared" si="600"/>
        <v>-370907.66999999993</v>
      </c>
      <c r="CJ144" s="97">
        <f t="shared" si="600"/>
        <v>-584377.61000000034</v>
      </c>
      <c r="CK144" s="97">
        <f t="shared" si="600"/>
        <v>106529.4700000002</v>
      </c>
      <c r="CL144" s="97">
        <f t="shared" si="600"/>
        <v>893168.75999999978</v>
      </c>
      <c r="CM144" s="264">
        <f t="shared" si="600"/>
        <v>457000.16000000015</v>
      </c>
      <c r="CN144" s="264">
        <f t="shared" si="600"/>
        <v>136435</v>
      </c>
      <c r="CO144" s="264">
        <f t="shared" si="601"/>
        <v>355997.33999999985</v>
      </c>
      <c r="CP144" s="319">
        <f t="shared" si="601"/>
        <v>442496.5</v>
      </c>
      <c r="CQ144" s="34">
        <f t="shared" si="601"/>
        <v>1793143</v>
      </c>
      <c r="CR144" s="34">
        <f t="shared" si="601"/>
        <v>5844985</v>
      </c>
      <c r="CS144" s="34">
        <f t="shared" si="601"/>
        <v>1748850.9399999995</v>
      </c>
      <c r="CT144" s="34">
        <f t="shared" si="601"/>
        <v>3338017.34</v>
      </c>
      <c r="CU144" s="34">
        <f t="shared" si="601"/>
        <v>2473878.3200000003</v>
      </c>
      <c r="CV144" s="34">
        <f t="shared" si="601"/>
        <v>2150828.1900000004</v>
      </c>
      <c r="CW144" s="34">
        <f t="shared" si="601"/>
        <v>1164188</v>
      </c>
      <c r="CX144" s="34">
        <f t="shared" si="601"/>
        <v>1034247.5</v>
      </c>
      <c r="CY144" s="34">
        <f t="shared" si="602"/>
        <v>472771</v>
      </c>
      <c r="CZ144" s="34">
        <f t="shared" si="602"/>
        <v>1735629</v>
      </c>
      <c r="DA144" s="34">
        <f t="shared" si="602"/>
        <v>2388875</v>
      </c>
      <c r="DB144" s="34">
        <f t="shared" si="602"/>
        <v>2181372</v>
      </c>
      <c r="DC144" s="34">
        <f t="shared" si="602"/>
        <v>5447986</v>
      </c>
      <c r="DD144" s="34">
        <f t="shared" si="602"/>
        <v>-182742</v>
      </c>
      <c r="DE144" s="34">
        <f t="shared" si="602"/>
        <v>333879</v>
      </c>
      <c r="DF144" s="34">
        <f t="shared" si="602"/>
        <v>-1505852</v>
      </c>
      <c r="DG144" s="34">
        <f t="shared" si="602"/>
        <v>228773</v>
      </c>
      <c r="DH144" s="34">
        <f t="shared" si="602"/>
        <v>-709446</v>
      </c>
      <c r="DI144" s="34">
        <f t="shared" si="603"/>
        <v>-763252</v>
      </c>
      <c r="DJ144" s="34">
        <f t="shared" si="603"/>
        <v>-1005697</v>
      </c>
      <c r="DK144" s="34">
        <f t="shared" si="603"/>
        <v>-185880</v>
      </c>
      <c r="DL144" s="34">
        <f t="shared" si="603"/>
        <v>-1141186</v>
      </c>
      <c r="DM144" s="34">
        <f t="shared" si="603"/>
        <v>-1660787</v>
      </c>
      <c r="DN144" s="34">
        <f t="shared" si="603"/>
        <v>-284488</v>
      </c>
      <c r="DO144" s="34">
        <f t="shared" si="603"/>
        <v>-696465</v>
      </c>
      <c r="DP144" s="34">
        <f t="shared" si="603"/>
        <v>212751</v>
      </c>
      <c r="DQ144" s="34">
        <f t="shared" si="603"/>
        <v>-1854358</v>
      </c>
      <c r="DR144" s="34">
        <f t="shared" si="603"/>
        <v>3218040</v>
      </c>
      <c r="DS144" s="34">
        <f t="shared" si="603"/>
        <v>-357625</v>
      </c>
      <c r="DT144" s="34">
        <f t="shared" si="603"/>
        <v>-2444336</v>
      </c>
      <c r="DU144" s="34">
        <f t="shared" si="603"/>
        <v>-2162337</v>
      </c>
      <c r="DV144" s="34">
        <f t="shared" si="603"/>
        <v>-1326852</v>
      </c>
      <c r="DW144" s="34">
        <f t="shared" si="603"/>
        <v>-1212079</v>
      </c>
      <c r="DX144" s="34">
        <f t="shared" si="603"/>
        <v>-1146264</v>
      </c>
      <c r="DY144" s="34">
        <f t="shared" si="603"/>
        <v>-1733993</v>
      </c>
      <c r="DZ144" s="327"/>
      <c r="EA144" s="61">
        <f>'MONTHLY SUMMARIES'!H104</f>
        <v>2707768</v>
      </c>
    </row>
    <row r="145" spans="1:132" s="34" customFormat="1" x14ac:dyDescent="0.25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7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2">
        <v>25080731</v>
      </c>
      <c r="BI145" s="439">
        <v>52954693</v>
      </c>
      <c r="BJ145" s="439">
        <v>57844636</v>
      </c>
      <c r="BK145" s="439">
        <v>51207509</v>
      </c>
      <c r="BL145" s="287">
        <v>54125389</v>
      </c>
      <c r="BM145" s="287">
        <v>42299888</v>
      </c>
      <c r="BN145" s="287">
        <v>8970125</v>
      </c>
      <c r="BO145" s="287">
        <v>3908058</v>
      </c>
      <c r="BP145" s="287">
        <v>4341722</v>
      </c>
      <c r="BQ145" s="287">
        <v>3908058</v>
      </c>
      <c r="BR145" s="287">
        <v>4904108</v>
      </c>
      <c r="BS145" s="287">
        <v>5617868</v>
      </c>
      <c r="BT145" s="287"/>
      <c r="BU145" s="31">
        <f t="shared" si="599"/>
        <v>3320471.8699999973</v>
      </c>
      <c r="BV145" s="97">
        <f t="shared" si="599"/>
        <v>-13218997.399999999</v>
      </c>
      <c r="BW145" s="97">
        <f t="shared" si="599"/>
        <v>-13652473.629999999</v>
      </c>
      <c r="BX145" s="97">
        <f t="shared" si="599"/>
        <v>4021149.2699999996</v>
      </c>
      <c r="BY145" s="97">
        <f t="shared" si="599"/>
        <v>-2279511.9299999997</v>
      </c>
      <c r="BZ145" s="97">
        <f t="shared" si="599"/>
        <v>-1685774.4700000007</v>
      </c>
      <c r="CA145" s="97">
        <f t="shared" si="599"/>
        <v>-4426290.08</v>
      </c>
      <c r="CB145" s="97">
        <f t="shared" si="599"/>
        <v>-3577260.0199999996</v>
      </c>
      <c r="CC145" s="97">
        <f t="shared" si="599"/>
        <v>1576046.2799999993</v>
      </c>
      <c r="CD145" s="97">
        <f t="shared" si="599"/>
        <v>-1612286.5500000007</v>
      </c>
      <c r="CE145" s="97">
        <f t="shared" si="600"/>
        <v>-13640705.75</v>
      </c>
      <c r="CF145" s="97">
        <f t="shared" si="600"/>
        <v>5236280.25</v>
      </c>
      <c r="CG145" s="97">
        <f t="shared" si="600"/>
        <v>8462595.0700000003</v>
      </c>
      <c r="CH145" s="97">
        <f t="shared" si="600"/>
        <v>6750625.0799999982</v>
      </c>
      <c r="CI145" s="97">
        <f t="shared" si="600"/>
        <v>4175289.1999999993</v>
      </c>
      <c r="CJ145" s="97">
        <f t="shared" si="600"/>
        <v>-5028349.8099999987</v>
      </c>
      <c r="CK145" s="97">
        <f t="shared" si="600"/>
        <v>136075.84999999963</v>
      </c>
      <c r="CL145" s="97">
        <f t="shared" si="600"/>
        <v>3489805.2100000009</v>
      </c>
      <c r="CM145" s="264">
        <f t="shared" si="600"/>
        <v>504073.91000000015</v>
      </c>
      <c r="CN145" s="264">
        <f t="shared" si="600"/>
        <v>-637256</v>
      </c>
      <c r="CO145" s="264">
        <f t="shared" si="601"/>
        <v>-124022.33000000007</v>
      </c>
      <c r="CP145" s="319">
        <f t="shared" si="601"/>
        <v>804276.03000000119</v>
      </c>
      <c r="CQ145" s="34">
        <f t="shared" si="601"/>
        <v>1562960</v>
      </c>
      <c r="CR145" s="34">
        <f t="shared" si="601"/>
        <v>14594404</v>
      </c>
      <c r="CS145" s="34">
        <f t="shared" si="601"/>
        <v>8625388.0600000024</v>
      </c>
      <c r="CT145" s="34">
        <f t="shared" si="601"/>
        <v>10938163.82</v>
      </c>
      <c r="CU145" s="34">
        <f t="shared" si="601"/>
        <v>6038960.1099999994</v>
      </c>
      <c r="CV145" s="34">
        <f t="shared" si="601"/>
        <v>6529541.6499999985</v>
      </c>
      <c r="CW145" s="34">
        <f t="shared" si="601"/>
        <v>3353379</v>
      </c>
      <c r="CX145" s="34">
        <f t="shared" si="601"/>
        <v>2862364.6999999993</v>
      </c>
      <c r="CY145" s="34">
        <f t="shared" si="602"/>
        <v>1670183</v>
      </c>
      <c r="CZ145" s="34">
        <f t="shared" si="602"/>
        <v>7394382</v>
      </c>
      <c r="DA145" s="34">
        <f t="shared" si="602"/>
        <v>5947066</v>
      </c>
      <c r="DB145" s="34">
        <f t="shared" si="602"/>
        <v>9630145</v>
      </c>
      <c r="DC145" s="34">
        <f t="shared" si="602"/>
        <v>16645274</v>
      </c>
      <c r="DD145" s="34">
        <f t="shared" si="602"/>
        <v>5025870</v>
      </c>
      <c r="DE145" s="34">
        <f t="shared" si="602"/>
        <v>442572</v>
      </c>
      <c r="DF145" s="34">
        <f t="shared" si="602"/>
        <v>-2550346</v>
      </c>
      <c r="DG145" s="34">
        <f t="shared" si="602"/>
        <v>3312592</v>
      </c>
      <c r="DH145" s="34">
        <f t="shared" si="602"/>
        <v>235216</v>
      </c>
      <c r="DI145" s="34">
        <f t="shared" si="603"/>
        <v>1056874</v>
      </c>
      <c r="DJ145" s="34">
        <f t="shared" si="603"/>
        <v>-2839604</v>
      </c>
      <c r="DK145" s="34">
        <f t="shared" si="603"/>
        <v>1515326</v>
      </c>
      <c r="DL145" s="34">
        <f t="shared" si="603"/>
        <v>-3492900</v>
      </c>
      <c r="DM145" s="34">
        <f t="shared" si="603"/>
        <v>-2866734</v>
      </c>
      <c r="DN145" s="34">
        <f t="shared" si="603"/>
        <v>-5866383</v>
      </c>
      <c r="DO145" s="34">
        <f t="shared" si="603"/>
        <v>5013895</v>
      </c>
      <c r="DP145" s="34">
        <f t="shared" si="603"/>
        <v>1731402</v>
      </c>
      <c r="DQ145" s="34">
        <f t="shared" si="603"/>
        <v>-9165031</v>
      </c>
      <c r="DR145" s="34">
        <f t="shared" si="603"/>
        <v>9657185</v>
      </c>
      <c r="DS145" s="34">
        <f t="shared" si="603"/>
        <v>1598104</v>
      </c>
      <c r="DT145" s="34">
        <f t="shared" si="603"/>
        <v>-16258363</v>
      </c>
      <c r="DU145" s="34">
        <f t="shared" si="603"/>
        <v>-13713753</v>
      </c>
      <c r="DV145" s="34">
        <f t="shared" si="603"/>
        <v>-9251210</v>
      </c>
      <c r="DW145" s="34">
        <f t="shared" si="603"/>
        <v>-9135257</v>
      </c>
      <c r="DX145" s="34">
        <f t="shared" si="603"/>
        <v>-8139207</v>
      </c>
      <c r="DY145" s="34">
        <f t="shared" si="603"/>
        <v>-10381096</v>
      </c>
      <c r="DZ145" s="327"/>
      <c r="EA145" s="61">
        <f>'MONTHLY SUMMARIES'!H105</f>
        <v>5617868</v>
      </c>
    </row>
    <row r="146" spans="1:132" s="127" customFormat="1" x14ac:dyDescent="0.25">
      <c r="A146" s="144"/>
      <c r="B146" s="35" t="s">
        <v>148</v>
      </c>
      <c r="C146" s="128">
        <f>SUM(C141:C145)</f>
        <v>174183513.78</v>
      </c>
      <c r="D146" s="129">
        <f t="shared" ref="D146:X146" si="604">SUM(D141:D145)</f>
        <v>159039386.01999998</v>
      </c>
      <c r="E146" s="129">
        <f t="shared" si="604"/>
        <v>130565127.69999999</v>
      </c>
      <c r="F146" s="130">
        <f t="shared" si="604"/>
        <v>76846294.310000002</v>
      </c>
      <c r="G146" s="129">
        <f t="shared" si="604"/>
        <v>61608735.079999998</v>
      </c>
      <c r="H146" s="129">
        <f t="shared" si="604"/>
        <v>50922890.300000004</v>
      </c>
      <c r="I146" s="129">
        <f t="shared" si="604"/>
        <v>49972372.520000003</v>
      </c>
      <c r="J146" s="129">
        <f t="shared" si="604"/>
        <v>53039413.189999998</v>
      </c>
      <c r="K146" s="129">
        <f t="shared" si="604"/>
        <v>53997515.090000004</v>
      </c>
      <c r="L146" s="131">
        <f t="shared" si="604"/>
        <v>110838126.36999999</v>
      </c>
      <c r="M146" s="129">
        <f t="shared" si="604"/>
        <v>166653369.01999998</v>
      </c>
      <c r="N146" s="129">
        <f t="shared" si="604"/>
        <v>147100148.53</v>
      </c>
      <c r="O146" s="129">
        <f t="shared" si="604"/>
        <v>167031350.06999999</v>
      </c>
      <c r="P146" s="129">
        <f t="shared" si="604"/>
        <v>123272014.70000002</v>
      </c>
      <c r="Q146" s="129">
        <f t="shared" si="604"/>
        <v>113780177.83999999</v>
      </c>
      <c r="R146" s="129">
        <f t="shared" si="604"/>
        <v>80479925.100000009</v>
      </c>
      <c r="S146" s="129">
        <f t="shared" si="604"/>
        <v>54711975.32</v>
      </c>
      <c r="T146" s="129">
        <f t="shared" si="604"/>
        <v>45762776.400000006</v>
      </c>
      <c r="U146" s="129">
        <f t="shared" si="604"/>
        <v>43489213.689999998</v>
      </c>
      <c r="V146" s="129">
        <f t="shared" si="604"/>
        <v>44357349</v>
      </c>
      <c r="W146" s="129">
        <f t="shared" si="604"/>
        <v>55924095.760000005</v>
      </c>
      <c r="X146" s="131">
        <f t="shared" si="604"/>
        <v>103273232.75000001</v>
      </c>
      <c r="Y146" s="129">
        <v>137030268</v>
      </c>
      <c r="Z146" s="231">
        <v>164067891</v>
      </c>
      <c r="AA146" s="129">
        <f t="shared" ref="AA146" si="605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58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1">
        <v>135462943</v>
      </c>
      <c r="BI146" s="438">
        <v>214067664</v>
      </c>
      <c r="BJ146" s="438">
        <v>241911658</v>
      </c>
      <c r="BK146" s="438">
        <v>225376694</v>
      </c>
      <c r="BL146" s="286">
        <v>210236204</v>
      </c>
      <c r="BM146" s="286">
        <v>144049855</v>
      </c>
      <c r="BN146" s="286">
        <v>62973037</v>
      </c>
      <c r="BO146" s="286">
        <v>45381976</v>
      </c>
      <c r="BP146" s="286">
        <v>46854143</v>
      </c>
      <c r="BQ146" s="286">
        <v>45381976</v>
      </c>
      <c r="BR146" s="286">
        <v>47936253</v>
      </c>
      <c r="BS146" s="286">
        <v>52975888</v>
      </c>
      <c r="BT146" s="286"/>
      <c r="BU146" s="130">
        <f t="shared" si="489"/>
        <v>-7152163.7100000009</v>
      </c>
      <c r="BV146" s="132">
        <f t="shared" ref="BV146:BW146" si="606">SUM(BV141:BV145)</f>
        <v>-35767371.32</v>
      </c>
      <c r="BW146" s="132">
        <f t="shared" si="606"/>
        <v>-16784949.859999999</v>
      </c>
      <c r="BX146" s="132">
        <f t="shared" ref="BX146:BY146" si="607">SUM(BX141:BX145)</f>
        <v>3633630.79</v>
      </c>
      <c r="BY146" s="132">
        <f t="shared" si="607"/>
        <v>-6896759.7599999961</v>
      </c>
      <c r="BZ146" s="132">
        <f t="shared" ref="BZ146:CA146" si="608">SUM(BZ141:BZ145)</f>
        <v>-5160113.8999999994</v>
      </c>
      <c r="CA146" s="132">
        <f t="shared" si="608"/>
        <v>-6483158.8299999991</v>
      </c>
      <c r="CB146" s="132">
        <f t="shared" ref="CB146:CC146" si="609">SUM(CB141:CB145)</f>
        <v>-8682064.1899999976</v>
      </c>
      <c r="CC146" s="132">
        <f t="shared" si="609"/>
        <v>1926580.6700000013</v>
      </c>
      <c r="CD146" s="132">
        <f t="shared" ref="CD146:CE146" si="610">SUM(CD141:CD145)</f>
        <v>-7564893.6199999917</v>
      </c>
      <c r="CE146" s="132">
        <f t="shared" si="610"/>
        <v>-29623101.019999996</v>
      </c>
      <c r="CF146" s="132">
        <f t="shared" ref="CF146:CG146" si="611">SUM(CF141:CF145)</f>
        <v>16967742.469999995</v>
      </c>
      <c r="CG146" s="132">
        <f t="shared" si="611"/>
        <v>43336961.250000007</v>
      </c>
      <c r="CH146" s="132">
        <f t="shared" ref="CH146:CI146" si="612">SUM(CH141:CH145)</f>
        <v>21291064.670000006</v>
      </c>
      <c r="CI146" s="132">
        <f t="shared" si="612"/>
        <v>-1267498.7199999988</v>
      </c>
      <c r="CJ146" s="132">
        <f t="shared" ref="CJ146:CK146" si="613">SUM(CJ141:CJ145)</f>
        <v>-4048703.3900000006</v>
      </c>
      <c r="CK146" s="132">
        <f t="shared" si="613"/>
        <v>3345257.6799999988</v>
      </c>
      <c r="CL146" s="132">
        <f t="shared" ref="CL146:CM146" si="614">SUM(CL141:CL145)</f>
        <v>9281576.2599999998</v>
      </c>
      <c r="CM146" s="265">
        <f t="shared" si="614"/>
        <v>2785550.3100000005</v>
      </c>
      <c r="CN146" s="265">
        <f t="shared" ref="CN146:CO146" si="615">SUM(CN141:CN145)</f>
        <v>714375</v>
      </c>
      <c r="CO146" s="265">
        <f t="shared" si="615"/>
        <v>5671211.2400000021</v>
      </c>
      <c r="CP146" s="320">
        <f t="shared" ref="CP146:CQ146" si="616">SUM(CP141:CP145)</f>
        <v>13478359.249999994</v>
      </c>
      <c r="CQ146" s="127">
        <f t="shared" si="616"/>
        <v>24076810</v>
      </c>
      <c r="CR146" s="127">
        <f t="shared" ref="CR146:CS146" si="617">SUM(CR141:CR145)</f>
        <v>62566860</v>
      </c>
      <c r="CS146" s="127">
        <f t="shared" si="617"/>
        <v>33130370.68</v>
      </c>
      <c r="CT146" s="127">
        <f t="shared" ref="CT146:CU146" si="618">SUM(CT141:CT145)</f>
        <v>35704785.629999995</v>
      </c>
      <c r="CU146" s="127">
        <f t="shared" si="618"/>
        <v>33280413.880000003</v>
      </c>
      <c r="CV146" s="127">
        <f t="shared" ref="CV146" si="619">SUM(CV141:CV145)</f>
        <v>24153923.289999999</v>
      </c>
      <c r="CW146" s="127">
        <f t="shared" ref="CW146" si="620">SUM(CW141:CW145)</f>
        <v>13050834</v>
      </c>
      <c r="CX146" s="127">
        <f t="shared" ref="CX146" si="621">SUM(CX141:CX145)</f>
        <v>15435909.34</v>
      </c>
      <c r="CY146" s="127">
        <f t="shared" ref="CY146" si="622">SUM(CY141:CY145)</f>
        <v>10297574</v>
      </c>
      <c r="CZ146" s="127">
        <f t="shared" ref="CZ146" si="623">SUM(CZ141:CZ145)</f>
        <v>22201854</v>
      </c>
      <c r="DA146" s="127">
        <f t="shared" ref="DA146" si="624">SUM(DA141:DA145)</f>
        <v>20830567</v>
      </c>
      <c r="DB146" s="127">
        <f t="shared" ref="DB146" si="625">SUM(DB141:DB145)</f>
        <v>21921722</v>
      </c>
      <c r="DC146" s="127">
        <f t="shared" ref="DC146" si="626">SUM(DC141:DC145)</f>
        <v>51771214</v>
      </c>
      <c r="DD146" s="127">
        <f t="shared" ref="DD146:DE146" si="627">SUM(DD141:DD145)</f>
        <v>1117394</v>
      </c>
      <c r="DE146" s="127">
        <f t="shared" si="627"/>
        <v>3461032</v>
      </c>
      <c r="DF146" s="127">
        <f t="shared" ref="DF146" si="628">SUM(DF141:DF145)</f>
        <v>-4759321</v>
      </c>
      <c r="DG146" s="127">
        <f t="shared" ref="DG146" si="629">SUM(DG141:DG145)</f>
        <v>8563862</v>
      </c>
      <c r="DH146" s="127">
        <f t="shared" ref="DH146" si="630">SUM(DH141:DH145)</f>
        <v>-7480326</v>
      </c>
      <c r="DI146" s="127">
        <f t="shared" ref="DI146" si="631">SUM(DI141:DI145)</f>
        <v>-5782351</v>
      </c>
      <c r="DJ146" s="127">
        <f t="shared" ref="DJ146" si="632">SUM(DJ141:DJ145)</f>
        <v>-10108099</v>
      </c>
      <c r="DK146" s="127">
        <f t="shared" ref="DK146:DL146" si="633">SUM(DK141:DK145)</f>
        <v>-230056</v>
      </c>
      <c r="DL146" s="127">
        <f t="shared" si="633"/>
        <v>-10931296</v>
      </c>
      <c r="DM146" s="127">
        <f t="shared" ref="DM146:DN146" si="634">SUM(DM141:DM145)</f>
        <v>-11124474</v>
      </c>
      <c r="DN146" s="127">
        <f t="shared" si="634"/>
        <v>-3210371</v>
      </c>
      <c r="DO146" s="127">
        <f t="shared" ref="DO146:DP146" si="635">SUM(DO141:DO145)</f>
        <v>1189372</v>
      </c>
      <c r="DP146" s="127">
        <f t="shared" si="635"/>
        <v>14159513</v>
      </c>
      <c r="DQ146" s="127">
        <f t="shared" ref="DQ146" si="636">SUM(DQ141:DQ145)</f>
        <v>-21583020</v>
      </c>
      <c r="DR146" s="127">
        <f t="shared" ref="DR146:DS146" si="637">SUM(DR141:DR145)</f>
        <v>34727660</v>
      </c>
      <c r="DS146" s="127">
        <f t="shared" si="637"/>
        <v>-10307100</v>
      </c>
      <c r="DT146" s="127">
        <f t="shared" ref="DT146" si="638">SUM(DT141:DT145)</f>
        <v>-30131782</v>
      </c>
      <c r="DU146" s="127">
        <f t="shared" ref="DU146:DV146" si="639">SUM(DU141:DU145)</f>
        <v>-19943740</v>
      </c>
      <c r="DV146" s="127">
        <f t="shared" si="639"/>
        <v>-13518020</v>
      </c>
      <c r="DW146" s="127">
        <f t="shared" ref="DW146" si="640">SUM(DW141:DW145)</f>
        <v>-10960306</v>
      </c>
      <c r="DX146" s="127">
        <f t="shared" ref="DX146:DY146" si="641">SUM(DX141:DX145)</f>
        <v>-8406029</v>
      </c>
      <c r="DY146" s="127">
        <f t="shared" si="641"/>
        <v>-18325512</v>
      </c>
      <c r="DZ146" s="328"/>
      <c r="EA146" s="41">
        <f t="shared" ref="EA146:EA160" si="642">SUM(EA141:EA145)</f>
        <v>52975888</v>
      </c>
      <c r="EB146" s="34"/>
    </row>
    <row r="147" spans="1:132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3"/>
      <c r="CQ147" s="299"/>
      <c r="CR147" s="299"/>
      <c r="CS147" s="299"/>
      <c r="CT147" s="299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  <c r="DF147" s="299"/>
      <c r="DG147" s="299"/>
      <c r="DH147" s="299"/>
      <c r="DI147" s="299"/>
      <c r="DJ147" s="299"/>
      <c r="DK147" s="299"/>
      <c r="DL147" s="299"/>
      <c r="DM147" s="299"/>
      <c r="DN147" s="299"/>
      <c r="DO147" s="299"/>
      <c r="DP147" s="299"/>
      <c r="DQ147" s="299"/>
      <c r="DR147" s="299"/>
      <c r="DS147" s="299"/>
      <c r="DT147" s="299"/>
      <c r="DU147" s="299"/>
      <c r="DV147" s="299"/>
      <c r="DW147" s="299"/>
      <c r="DX147" s="299"/>
      <c r="DY147" s="299"/>
      <c r="DZ147" s="325"/>
      <c r="EA147" s="87"/>
      <c r="EB147" s="34"/>
    </row>
    <row r="148" spans="1:132" s="56" customFormat="1" x14ac:dyDescent="0.25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59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3">
        <v>477018</v>
      </c>
      <c r="BI148" s="440">
        <v>545780</v>
      </c>
      <c r="BJ148" s="440">
        <v>523274</v>
      </c>
      <c r="BK148" s="440">
        <v>523694</v>
      </c>
      <c r="BL148" s="288">
        <v>531439</v>
      </c>
      <c r="BM148" s="288">
        <v>425304</v>
      </c>
      <c r="BN148" s="288">
        <v>441141</v>
      </c>
      <c r="BO148" s="288">
        <v>532094</v>
      </c>
      <c r="BP148" s="288">
        <v>524731</v>
      </c>
      <c r="BQ148" s="288">
        <v>532094</v>
      </c>
      <c r="BR148" s="288">
        <v>561820</v>
      </c>
      <c r="BS148" s="288">
        <v>499069</v>
      </c>
      <c r="BT148" s="288"/>
      <c r="BU148" s="30">
        <f t="shared" ref="BU148:CD152" si="643">O148-C148</f>
        <v>83586</v>
      </c>
      <c r="BV148" s="102">
        <f t="shared" si="643"/>
        <v>32464</v>
      </c>
      <c r="BW148" s="102">
        <f t="shared" si="643"/>
        <v>47471</v>
      </c>
      <c r="BX148" s="102">
        <f t="shared" si="643"/>
        <v>83526</v>
      </c>
      <c r="BY148" s="102">
        <f t="shared" si="643"/>
        <v>27243</v>
      </c>
      <c r="BZ148" s="102">
        <f t="shared" si="643"/>
        <v>38012</v>
      </c>
      <c r="CA148" s="102">
        <f t="shared" si="643"/>
        <v>46678</v>
      </c>
      <c r="CB148" s="102">
        <f t="shared" si="643"/>
        <v>-23439</v>
      </c>
      <c r="CC148" s="102">
        <f t="shared" si="643"/>
        <v>29833</v>
      </c>
      <c r="CD148" s="102">
        <f t="shared" si="643"/>
        <v>16198</v>
      </c>
      <c r="CE148" s="102">
        <f t="shared" ref="CE148:CN152" si="644">Y148-M148</f>
        <v>-51014</v>
      </c>
      <c r="CF148" s="102">
        <f t="shared" si="644"/>
        <v>3035</v>
      </c>
      <c r="CG148" s="102">
        <f t="shared" si="644"/>
        <v>22501</v>
      </c>
      <c r="CH148" s="102">
        <f t="shared" si="644"/>
        <v>-1230</v>
      </c>
      <c r="CI148" s="102">
        <f t="shared" si="644"/>
        <v>-15579</v>
      </c>
      <c r="CJ148" s="102">
        <f t="shared" si="644"/>
        <v>7261</v>
      </c>
      <c r="CK148" s="102">
        <f t="shared" si="644"/>
        <v>-7116</v>
      </c>
      <c r="CL148" s="102">
        <f t="shared" si="644"/>
        <v>10192</v>
      </c>
      <c r="CM148" s="266">
        <f t="shared" si="644"/>
        <v>-22257</v>
      </c>
      <c r="CN148" s="266">
        <f t="shared" si="644"/>
        <v>-1449</v>
      </c>
      <c r="CO148" s="266">
        <f t="shared" ref="CO148:CX152" si="645">AI148-W148</f>
        <v>17837</v>
      </c>
      <c r="CP148" s="321">
        <f t="shared" si="645"/>
        <v>-18145</v>
      </c>
      <c r="CQ148" s="56">
        <f t="shared" si="645"/>
        <v>40624</v>
      </c>
      <c r="CR148" s="56">
        <f t="shared" si="645"/>
        <v>35996</v>
      </c>
      <c r="CS148" s="56">
        <f t="shared" si="645"/>
        <v>982</v>
      </c>
      <c r="CT148" s="56">
        <f t="shared" si="645"/>
        <v>-14524</v>
      </c>
      <c r="CU148" s="56">
        <f t="shared" si="645"/>
        <v>-6409</v>
      </c>
      <c r="CV148" s="56">
        <f t="shared" si="645"/>
        <v>8527</v>
      </c>
      <c r="CW148" s="56">
        <f t="shared" si="645"/>
        <v>-8698</v>
      </c>
      <c r="CX148" s="56">
        <f t="shared" si="645"/>
        <v>16291</v>
      </c>
      <c r="CY148" s="56">
        <f t="shared" ref="CY148:DH152" si="646">AS148-AG148</f>
        <v>16796</v>
      </c>
      <c r="CZ148" s="56">
        <f t="shared" si="646"/>
        <v>7072</v>
      </c>
      <c r="DA148" s="56">
        <f t="shared" si="646"/>
        <v>-2633</v>
      </c>
      <c r="DB148" s="56">
        <f t="shared" si="646"/>
        <v>-16029</v>
      </c>
      <c r="DC148" s="56">
        <f t="shared" si="646"/>
        <v>8502</v>
      </c>
      <c r="DD148" s="56">
        <f t="shared" si="646"/>
        <v>-29416</v>
      </c>
      <c r="DE148" s="56">
        <f t="shared" si="646"/>
        <v>-10890</v>
      </c>
      <c r="DF148" s="56">
        <f t="shared" si="646"/>
        <v>-23561</v>
      </c>
      <c r="DG148" s="56">
        <f t="shared" si="646"/>
        <v>64702</v>
      </c>
      <c r="DH148" s="56">
        <f t="shared" si="646"/>
        <v>-18515</v>
      </c>
      <c r="DI148" s="56">
        <f t="shared" ref="DI148:DY152" si="647">BC148-AQ148</f>
        <v>-29174</v>
      </c>
      <c r="DJ148" s="56">
        <f t="shared" si="647"/>
        <v>-4483</v>
      </c>
      <c r="DK148" s="56">
        <f t="shared" si="647"/>
        <v>10768</v>
      </c>
      <c r="DL148" s="56">
        <f t="shared" si="647"/>
        <v>6686</v>
      </c>
      <c r="DM148" s="56">
        <f t="shared" si="647"/>
        <v>4044</v>
      </c>
      <c r="DN148" s="56">
        <f t="shared" si="647"/>
        <v>-20787</v>
      </c>
      <c r="DO148" s="56">
        <f t="shared" si="647"/>
        <v>23912</v>
      </c>
      <c r="DP148" s="56">
        <f t="shared" si="647"/>
        <v>23370</v>
      </c>
      <c r="DQ148" s="56">
        <f t="shared" si="647"/>
        <v>-38656</v>
      </c>
      <c r="DR148" s="56">
        <f t="shared" si="647"/>
        <v>67932</v>
      </c>
      <c r="DS148" s="56">
        <f t="shared" si="647"/>
        <v>-144011</v>
      </c>
      <c r="DT148" s="56">
        <f t="shared" si="647"/>
        <v>-72378</v>
      </c>
      <c r="DU148" s="56">
        <f t="shared" si="647"/>
        <v>72296</v>
      </c>
      <c r="DV148" s="56">
        <f t="shared" si="647"/>
        <v>7099</v>
      </c>
      <c r="DW148" s="56">
        <f t="shared" si="647"/>
        <v>29674</v>
      </c>
      <c r="DX148" s="56">
        <f t="shared" si="647"/>
        <v>59400</v>
      </c>
      <c r="DY148" s="56">
        <f t="shared" si="647"/>
        <v>-3582</v>
      </c>
      <c r="DZ148" s="325"/>
      <c r="EA148" s="61">
        <f>'MONTHLY SUMMARIES'!H108</f>
        <v>499069</v>
      </c>
      <c r="EB148" s="34"/>
    </row>
    <row r="149" spans="1:132" s="56" customFormat="1" x14ac:dyDescent="0.25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59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3">
        <v>38358</v>
      </c>
      <c r="BI149" s="440">
        <v>46240</v>
      </c>
      <c r="BJ149" s="440">
        <v>47997</v>
      </c>
      <c r="BK149" s="440">
        <v>47532</v>
      </c>
      <c r="BL149" s="288">
        <v>52266</v>
      </c>
      <c r="BM149" s="288">
        <v>45796</v>
      </c>
      <c r="BN149" s="288">
        <v>64494</v>
      </c>
      <c r="BO149" s="288">
        <v>66742</v>
      </c>
      <c r="BP149" s="288">
        <v>68177</v>
      </c>
      <c r="BQ149" s="288">
        <v>66742</v>
      </c>
      <c r="BR149" s="288">
        <v>67912</v>
      </c>
      <c r="BS149" s="288">
        <v>60888</v>
      </c>
      <c r="BT149" s="288"/>
      <c r="BU149" s="30">
        <f t="shared" si="643"/>
        <v>887</v>
      </c>
      <c r="BV149" s="102">
        <f t="shared" si="643"/>
        <v>-3293</v>
      </c>
      <c r="BW149" s="102">
        <f t="shared" si="643"/>
        <v>5815</v>
      </c>
      <c r="BX149" s="102">
        <f t="shared" si="643"/>
        <v>-7271</v>
      </c>
      <c r="BY149" s="102">
        <f t="shared" si="643"/>
        <v>706</v>
      </c>
      <c r="BZ149" s="102">
        <f t="shared" si="643"/>
        <v>1404</v>
      </c>
      <c r="CA149" s="102">
        <f t="shared" si="643"/>
        <v>2100</v>
      </c>
      <c r="CB149" s="102">
        <f t="shared" si="643"/>
        <v>-1229</v>
      </c>
      <c r="CC149" s="102">
        <f t="shared" si="643"/>
        <v>2312</v>
      </c>
      <c r="CD149" s="102">
        <f t="shared" si="643"/>
        <v>3644</v>
      </c>
      <c r="CE149" s="102">
        <f t="shared" si="644"/>
        <v>-336</v>
      </c>
      <c r="CF149" s="102">
        <f t="shared" si="644"/>
        <v>1179</v>
      </c>
      <c r="CG149" s="102">
        <f t="shared" si="644"/>
        <v>12925</v>
      </c>
      <c r="CH149" s="102">
        <f t="shared" si="644"/>
        <v>2714</v>
      </c>
      <c r="CI149" s="102">
        <f t="shared" si="644"/>
        <v>4832</v>
      </c>
      <c r="CJ149" s="102">
        <f t="shared" si="644"/>
        <v>9434</v>
      </c>
      <c r="CK149" s="102">
        <f t="shared" si="644"/>
        <v>4249</v>
      </c>
      <c r="CL149" s="102">
        <f t="shared" si="644"/>
        <v>6487</v>
      </c>
      <c r="CM149" s="266">
        <f t="shared" si="644"/>
        <v>3436</v>
      </c>
      <c r="CN149" s="266">
        <f t="shared" si="644"/>
        <v>4281</v>
      </c>
      <c r="CO149" s="266">
        <f t="shared" si="645"/>
        <v>9775</v>
      </c>
      <c r="CP149" s="321">
        <f t="shared" si="645"/>
        <v>10055</v>
      </c>
      <c r="CQ149" s="56">
        <f t="shared" si="645"/>
        <v>4607</v>
      </c>
      <c r="CR149" s="56">
        <f t="shared" si="645"/>
        <v>3284</v>
      </c>
      <c r="CS149" s="56">
        <f t="shared" si="645"/>
        <v>1404</v>
      </c>
      <c r="CT149" s="56">
        <f t="shared" si="645"/>
        <v>4289</v>
      </c>
      <c r="CU149" s="56">
        <f t="shared" si="645"/>
        <v>3998</v>
      </c>
      <c r="CV149" s="56">
        <f t="shared" si="645"/>
        <v>1664</v>
      </c>
      <c r="CW149" s="56">
        <f t="shared" si="645"/>
        <v>79</v>
      </c>
      <c r="CX149" s="56">
        <f t="shared" si="645"/>
        <v>2567</v>
      </c>
      <c r="CY149" s="56">
        <f t="shared" si="646"/>
        <v>1447</v>
      </c>
      <c r="CZ149" s="56">
        <f t="shared" si="646"/>
        <v>2427</v>
      </c>
      <c r="DA149" s="56">
        <f t="shared" si="646"/>
        <v>-541</v>
      </c>
      <c r="DB149" s="56">
        <f t="shared" si="646"/>
        <v>-5329</v>
      </c>
      <c r="DC149" s="56">
        <f t="shared" si="646"/>
        <v>5214</v>
      </c>
      <c r="DD149" s="56">
        <f t="shared" si="646"/>
        <v>3040</v>
      </c>
      <c r="DE149" s="56">
        <f t="shared" si="646"/>
        <v>947</v>
      </c>
      <c r="DF149" s="56">
        <f t="shared" si="646"/>
        <v>4212</v>
      </c>
      <c r="DG149" s="56">
        <f t="shared" si="646"/>
        <v>11000</v>
      </c>
      <c r="DH149" s="56">
        <f t="shared" si="646"/>
        <v>1325</v>
      </c>
      <c r="DI149" s="56">
        <f t="shared" si="647"/>
        <v>3772</v>
      </c>
      <c r="DJ149" s="56">
        <f t="shared" si="647"/>
        <v>4406</v>
      </c>
      <c r="DK149" s="56">
        <f t="shared" si="647"/>
        <v>6421</v>
      </c>
      <c r="DL149" s="56">
        <f t="shared" si="647"/>
        <v>5319</v>
      </c>
      <c r="DM149" s="56">
        <f t="shared" si="647"/>
        <v>1112</v>
      </c>
      <c r="DN149" s="56">
        <f t="shared" si="647"/>
        <v>2818</v>
      </c>
      <c r="DO149" s="56">
        <f t="shared" si="647"/>
        <v>2207</v>
      </c>
      <c r="DP149" s="56">
        <f t="shared" si="647"/>
        <v>4183</v>
      </c>
      <c r="DQ149" s="56">
        <f t="shared" si="647"/>
        <v>-2253</v>
      </c>
      <c r="DR149" s="56">
        <f t="shared" si="647"/>
        <v>8818</v>
      </c>
      <c r="DS149" s="56">
        <f t="shared" si="647"/>
        <v>-12813</v>
      </c>
      <c r="DT149" s="56">
        <f t="shared" si="647"/>
        <v>23321</v>
      </c>
      <c r="DU149" s="56">
        <f t="shared" si="647"/>
        <v>30058</v>
      </c>
      <c r="DV149" s="56">
        <f t="shared" si="647"/>
        <v>26967</v>
      </c>
      <c r="DW149" s="56">
        <f t="shared" si="647"/>
        <v>26807</v>
      </c>
      <c r="DX149" s="56">
        <f t="shared" si="647"/>
        <v>27977</v>
      </c>
      <c r="DY149" s="56">
        <f t="shared" si="647"/>
        <v>22592</v>
      </c>
      <c r="DZ149" s="325"/>
      <c r="EA149" s="61">
        <f>'MONTHLY SUMMARIES'!H109</f>
        <v>60888</v>
      </c>
      <c r="EB149" s="34"/>
    </row>
    <row r="150" spans="1:132" s="56" customFormat="1" x14ac:dyDescent="0.25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59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3">
        <v>28043</v>
      </c>
      <c r="BI150" s="440">
        <v>34833</v>
      </c>
      <c r="BJ150" s="440">
        <v>32524</v>
      </c>
      <c r="BK150" s="440">
        <v>32331</v>
      </c>
      <c r="BL150" s="288">
        <v>33142</v>
      </c>
      <c r="BM150" s="288">
        <v>26784</v>
      </c>
      <c r="BN150" s="288">
        <v>23464</v>
      </c>
      <c r="BO150" s="288">
        <v>26961</v>
      </c>
      <c r="BP150" s="288">
        <v>26663</v>
      </c>
      <c r="BQ150" s="288">
        <v>26961</v>
      </c>
      <c r="BR150" s="288">
        <v>27164</v>
      </c>
      <c r="BS150" s="288">
        <v>23836</v>
      </c>
      <c r="BT150" s="288"/>
      <c r="BU150" s="30">
        <f t="shared" si="643"/>
        <v>3449</v>
      </c>
      <c r="BV150" s="102">
        <f t="shared" si="643"/>
        <v>-3794</v>
      </c>
      <c r="BW150" s="102">
        <f t="shared" si="643"/>
        <v>-2821</v>
      </c>
      <c r="BX150" s="102">
        <f t="shared" si="643"/>
        <v>3942</v>
      </c>
      <c r="BY150" s="102">
        <f t="shared" si="643"/>
        <v>1958</v>
      </c>
      <c r="BZ150" s="102">
        <f t="shared" si="643"/>
        <v>83</v>
      </c>
      <c r="CA150" s="102">
        <f t="shared" si="643"/>
        <v>3212</v>
      </c>
      <c r="CB150" s="102">
        <f t="shared" si="643"/>
        <v>-2563</v>
      </c>
      <c r="CC150" s="102">
        <f t="shared" si="643"/>
        <v>1943</v>
      </c>
      <c r="CD150" s="102">
        <f t="shared" si="643"/>
        <v>1388</v>
      </c>
      <c r="CE150" s="102">
        <f t="shared" si="644"/>
        <v>-6956</v>
      </c>
      <c r="CF150" s="102">
        <f t="shared" si="644"/>
        <v>1397</v>
      </c>
      <c r="CG150" s="102">
        <f t="shared" si="644"/>
        <v>4841</v>
      </c>
      <c r="CH150" s="102">
        <f t="shared" si="644"/>
        <v>4105</v>
      </c>
      <c r="CI150" s="102">
        <f t="shared" si="644"/>
        <v>1087</v>
      </c>
      <c r="CJ150" s="102">
        <f t="shared" si="644"/>
        <v>-866</v>
      </c>
      <c r="CK150" s="102">
        <f t="shared" si="644"/>
        <v>-1657</v>
      </c>
      <c r="CL150" s="102">
        <f t="shared" si="644"/>
        <v>2180</v>
      </c>
      <c r="CM150" s="266">
        <f t="shared" si="644"/>
        <v>-1635</v>
      </c>
      <c r="CN150" s="266">
        <f t="shared" si="644"/>
        <v>-2702</v>
      </c>
      <c r="CO150" s="266">
        <f t="shared" si="645"/>
        <v>2293</v>
      </c>
      <c r="CP150" s="321">
        <f t="shared" si="645"/>
        <v>-1735</v>
      </c>
      <c r="CQ150" s="56">
        <f t="shared" si="645"/>
        <v>1458</v>
      </c>
      <c r="CR150" s="56">
        <f t="shared" si="645"/>
        <v>4737</v>
      </c>
      <c r="CS150" s="56">
        <f t="shared" si="645"/>
        <v>-2929</v>
      </c>
      <c r="CT150" s="56">
        <f t="shared" si="645"/>
        <v>195</v>
      </c>
      <c r="CU150" s="56">
        <f t="shared" si="645"/>
        <v>-1185</v>
      </c>
      <c r="CV150" s="56">
        <f t="shared" si="645"/>
        <v>24</v>
      </c>
      <c r="CW150" s="56">
        <f t="shared" si="645"/>
        <v>-468</v>
      </c>
      <c r="CX150" s="56">
        <f t="shared" si="645"/>
        <v>-695</v>
      </c>
      <c r="CY150" s="56">
        <f t="shared" si="646"/>
        <v>-1117</v>
      </c>
      <c r="CZ150" s="56">
        <f t="shared" si="646"/>
        <v>4265</v>
      </c>
      <c r="DA150" s="56">
        <f t="shared" si="646"/>
        <v>-1722</v>
      </c>
      <c r="DB150" s="56">
        <f t="shared" si="646"/>
        <v>-991</v>
      </c>
      <c r="DC150" s="56">
        <f t="shared" si="646"/>
        <v>3736</v>
      </c>
      <c r="DD150" s="56">
        <f t="shared" si="646"/>
        <v>-3591</v>
      </c>
      <c r="DE150" s="56">
        <f t="shared" si="646"/>
        <v>-65</v>
      </c>
      <c r="DF150" s="56">
        <f t="shared" si="646"/>
        <v>-2391</v>
      </c>
      <c r="DG150" s="56">
        <f t="shared" si="646"/>
        <v>2534</v>
      </c>
      <c r="DH150" s="56">
        <f t="shared" si="646"/>
        <v>1287</v>
      </c>
      <c r="DI150" s="56">
        <f t="shared" si="647"/>
        <v>-1110</v>
      </c>
      <c r="DJ150" s="56">
        <f t="shared" si="647"/>
        <v>79</v>
      </c>
      <c r="DK150" s="56">
        <f t="shared" si="647"/>
        <v>2025</v>
      </c>
      <c r="DL150" s="56">
        <f t="shared" si="647"/>
        <v>-447</v>
      </c>
      <c r="DM150" s="56">
        <f t="shared" si="647"/>
        <v>1050</v>
      </c>
      <c r="DN150" s="56">
        <f t="shared" si="647"/>
        <v>-1454</v>
      </c>
      <c r="DO150" s="56">
        <f t="shared" si="647"/>
        <v>1084</v>
      </c>
      <c r="DP150" s="56">
        <f t="shared" si="647"/>
        <v>927</v>
      </c>
      <c r="DQ150" s="56">
        <f t="shared" si="647"/>
        <v>-3545</v>
      </c>
      <c r="DR150" s="56">
        <f t="shared" si="647"/>
        <v>4042</v>
      </c>
      <c r="DS150" s="56">
        <f t="shared" si="647"/>
        <v>-6514</v>
      </c>
      <c r="DT150" s="56">
        <f t="shared" si="647"/>
        <v>-9012</v>
      </c>
      <c r="DU150" s="56">
        <f t="shared" si="647"/>
        <v>-2567</v>
      </c>
      <c r="DV150" s="56">
        <f t="shared" si="647"/>
        <v>-4944</v>
      </c>
      <c r="DW150" s="56">
        <f t="shared" si="647"/>
        <v>-3671</v>
      </c>
      <c r="DX150" s="56">
        <f t="shared" si="647"/>
        <v>-3468</v>
      </c>
      <c r="DY150" s="56">
        <f t="shared" si="647"/>
        <v>-7343</v>
      </c>
      <c r="DZ150" s="325"/>
      <c r="EA150" s="61">
        <f>'MONTHLY SUMMARIES'!H110</f>
        <v>23836</v>
      </c>
      <c r="EB150" s="34"/>
    </row>
    <row r="151" spans="1:132" s="56" customFormat="1" x14ac:dyDescent="0.25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59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3">
        <v>10241</v>
      </c>
      <c r="BI151" s="440">
        <v>13129</v>
      </c>
      <c r="BJ151" s="440">
        <v>12212</v>
      </c>
      <c r="BK151" s="440">
        <v>12042</v>
      </c>
      <c r="BL151" s="288">
        <v>12415</v>
      </c>
      <c r="BM151" s="288">
        <v>10073</v>
      </c>
      <c r="BN151" s="288">
        <v>7779</v>
      </c>
      <c r="BO151" s="288">
        <v>10892</v>
      </c>
      <c r="BP151" s="288">
        <v>9490</v>
      </c>
      <c r="BQ151" s="288">
        <v>10892</v>
      </c>
      <c r="BR151" s="288">
        <v>11553</v>
      </c>
      <c r="BS151" s="288">
        <v>9687</v>
      </c>
      <c r="BT151" s="288"/>
      <c r="BU151" s="30">
        <f t="shared" si="643"/>
        <v>1319</v>
      </c>
      <c r="BV151" s="102">
        <f t="shared" si="643"/>
        <v>-2301</v>
      </c>
      <c r="BW151" s="102">
        <f t="shared" si="643"/>
        <v>-1719</v>
      </c>
      <c r="BX151" s="102">
        <f t="shared" si="643"/>
        <v>1308</v>
      </c>
      <c r="BY151" s="102">
        <f t="shared" si="643"/>
        <v>549</v>
      </c>
      <c r="BZ151" s="102">
        <f t="shared" si="643"/>
        <v>-499</v>
      </c>
      <c r="CA151" s="102">
        <f t="shared" si="643"/>
        <v>972</v>
      </c>
      <c r="CB151" s="102">
        <f t="shared" si="643"/>
        <v>-1618</v>
      </c>
      <c r="CC151" s="102">
        <f t="shared" si="643"/>
        <v>873</v>
      </c>
      <c r="CD151" s="102">
        <f t="shared" si="643"/>
        <v>349</v>
      </c>
      <c r="CE151" s="102">
        <f t="shared" si="644"/>
        <v>-3359</v>
      </c>
      <c r="CF151" s="102">
        <f t="shared" si="644"/>
        <v>270</v>
      </c>
      <c r="CG151" s="102">
        <f t="shared" si="644"/>
        <v>1826</v>
      </c>
      <c r="CH151" s="102">
        <f t="shared" si="644"/>
        <v>1951</v>
      </c>
      <c r="CI151" s="102">
        <f t="shared" si="644"/>
        <v>386</v>
      </c>
      <c r="CJ151" s="102">
        <f t="shared" si="644"/>
        <v>-189</v>
      </c>
      <c r="CK151" s="102">
        <f t="shared" si="644"/>
        <v>-882</v>
      </c>
      <c r="CL151" s="102">
        <f t="shared" si="644"/>
        <v>1120</v>
      </c>
      <c r="CM151" s="266">
        <f t="shared" si="644"/>
        <v>-515</v>
      </c>
      <c r="CN151" s="266">
        <f t="shared" si="644"/>
        <v>-1356</v>
      </c>
      <c r="CO151" s="266">
        <f t="shared" si="645"/>
        <v>949</v>
      </c>
      <c r="CP151" s="321">
        <f t="shared" si="645"/>
        <v>-535</v>
      </c>
      <c r="CQ151" s="56">
        <f t="shared" si="645"/>
        <v>595</v>
      </c>
      <c r="CR151" s="56">
        <f t="shared" si="645"/>
        <v>2537</v>
      </c>
      <c r="CS151" s="56">
        <f t="shared" si="645"/>
        <v>-1210</v>
      </c>
      <c r="CT151" s="56">
        <f t="shared" si="645"/>
        <v>332</v>
      </c>
      <c r="CU151" s="56">
        <f t="shared" si="645"/>
        <v>-688</v>
      </c>
      <c r="CV151" s="56">
        <f t="shared" si="645"/>
        <v>121</v>
      </c>
      <c r="CW151" s="56">
        <f t="shared" si="645"/>
        <v>80</v>
      </c>
      <c r="CX151" s="56">
        <f t="shared" si="645"/>
        <v>-188</v>
      </c>
      <c r="CY151" s="56">
        <f t="shared" si="646"/>
        <v>-514</v>
      </c>
      <c r="CZ151" s="56">
        <f t="shared" si="646"/>
        <v>2253</v>
      </c>
      <c r="DA151" s="56">
        <f t="shared" si="646"/>
        <v>-323</v>
      </c>
      <c r="DB151" s="56">
        <f t="shared" si="646"/>
        <v>-114</v>
      </c>
      <c r="DC151" s="56">
        <f t="shared" si="646"/>
        <v>1924</v>
      </c>
      <c r="DD151" s="56">
        <f t="shared" si="646"/>
        <v>-1641</v>
      </c>
      <c r="DE151" s="56">
        <f t="shared" si="646"/>
        <v>78</v>
      </c>
      <c r="DF151" s="56">
        <f t="shared" si="646"/>
        <v>-1316</v>
      </c>
      <c r="DG151" s="56">
        <f t="shared" si="646"/>
        <v>1439</v>
      </c>
      <c r="DH151" s="56">
        <f t="shared" si="646"/>
        <v>394</v>
      </c>
      <c r="DI151" s="56">
        <f t="shared" si="647"/>
        <v>-163</v>
      </c>
      <c r="DJ151" s="56">
        <f t="shared" si="647"/>
        <v>-136</v>
      </c>
      <c r="DK151" s="56">
        <f t="shared" si="647"/>
        <v>871</v>
      </c>
      <c r="DL151" s="56">
        <f t="shared" si="647"/>
        <v>-131</v>
      </c>
      <c r="DM151" s="56">
        <f t="shared" si="647"/>
        <v>47</v>
      </c>
      <c r="DN151" s="56">
        <f t="shared" si="647"/>
        <v>-716</v>
      </c>
      <c r="DO151" s="56">
        <f t="shared" si="647"/>
        <v>174</v>
      </c>
      <c r="DP151" s="56">
        <f t="shared" si="647"/>
        <v>356</v>
      </c>
      <c r="DQ151" s="56">
        <f t="shared" si="647"/>
        <v>-1600</v>
      </c>
      <c r="DR151" s="56">
        <f t="shared" si="647"/>
        <v>1750</v>
      </c>
      <c r="DS151" s="56">
        <f t="shared" si="647"/>
        <v>-2529</v>
      </c>
      <c r="DT151" s="56">
        <f t="shared" si="647"/>
        <v>-4454</v>
      </c>
      <c r="DU151" s="56">
        <f t="shared" si="647"/>
        <v>-550</v>
      </c>
      <c r="DV151" s="56">
        <f t="shared" si="647"/>
        <v>-2360</v>
      </c>
      <c r="DW151" s="56">
        <f t="shared" si="647"/>
        <v>-723</v>
      </c>
      <c r="DX151" s="56">
        <f t="shared" si="647"/>
        <v>-62</v>
      </c>
      <c r="DY151" s="56">
        <f t="shared" si="647"/>
        <v>-1940</v>
      </c>
      <c r="DZ151" s="325"/>
      <c r="EA151" s="61">
        <f>'MONTHLY SUMMARIES'!H111</f>
        <v>9687</v>
      </c>
      <c r="EB151" s="34"/>
    </row>
    <row r="152" spans="1:132" s="56" customFormat="1" x14ac:dyDescent="0.25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59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3">
        <v>7702</v>
      </c>
      <c r="BI152" s="440">
        <v>10450</v>
      </c>
      <c r="BJ152" s="440">
        <v>9560</v>
      </c>
      <c r="BK152" s="440">
        <v>9422</v>
      </c>
      <c r="BL152" s="288">
        <v>9964</v>
      </c>
      <c r="BM152" s="288">
        <v>7965</v>
      </c>
      <c r="BN152" s="288">
        <v>5842</v>
      </c>
      <c r="BO152" s="288">
        <v>7974</v>
      </c>
      <c r="BP152" s="288">
        <v>7351</v>
      </c>
      <c r="BQ152" s="288">
        <v>7974</v>
      </c>
      <c r="BR152" s="288">
        <v>8250</v>
      </c>
      <c r="BS152" s="288">
        <v>6629</v>
      </c>
      <c r="BT152" s="288"/>
      <c r="BU152" s="30">
        <f t="shared" si="643"/>
        <v>1570</v>
      </c>
      <c r="BV152" s="102">
        <f t="shared" si="643"/>
        <v>-2421</v>
      </c>
      <c r="BW152" s="102">
        <f t="shared" si="643"/>
        <v>-1909</v>
      </c>
      <c r="BX152" s="102">
        <f t="shared" si="643"/>
        <v>1283</v>
      </c>
      <c r="BY152" s="102">
        <f t="shared" si="643"/>
        <v>655</v>
      </c>
      <c r="BZ152" s="102">
        <f t="shared" si="643"/>
        <v>-588</v>
      </c>
      <c r="CA152" s="102">
        <f t="shared" si="643"/>
        <v>233</v>
      </c>
      <c r="CB152" s="102">
        <f t="shared" si="643"/>
        <v>-1343</v>
      </c>
      <c r="CC152" s="102">
        <f t="shared" si="643"/>
        <v>882</v>
      </c>
      <c r="CD152" s="102">
        <f t="shared" si="643"/>
        <v>283</v>
      </c>
      <c r="CE152" s="102">
        <f t="shared" si="644"/>
        <v>-2587</v>
      </c>
      <c r="CF152" s="102">
        <f t="shared" si="644"/>
        <v>695</v>
      </c>
      <c r="CG152" s="102">
        <f t="shared" si="644"/>
        <v>1524</v>
      </c>
      <c r="CH152" s="102">
        <f t="shared" si="644"/>
        <v>1940</v>
      </c>
      <c r="CI152" s="102">
        <f t="shared" si="644"/>
        <v>874</v>
      </c>
      <c r="CJ152" s="102">
        <f t="shared" si="644"/>
        <v>-311</v>
      </c>
      <c r="CK152" s="102">
        <f t="shared" si="644"/>
        <v>-827</v>
      </c>
      <c r="CL152" s="102">
        <f t="shared" si="644"/>
        <v>1414</v>
      </c>
      <c r="CM152" s="266">
        <f t="shared" si="644"/>
        <v>-209</v>
      </c>
      <c r="CN152" s="266">
        <f t="shared" si="644"/>
        <v>-1525</v>
      </c>
      <c r="CO152" s="266">
        <f t="shared" si="645"/>
        <v>572</v>
      </c>
      <c r="CP152" s="321">
        <f t="shared" si="645"/>
        <v>-290</v>
      </c>
      <c r="CQ152" s="56">
        <f t="shared" si="645"/>
        <v>173</v>
      </c>
      <c r="CR152" s="56">
        <f t="shared" si="645"/>
        <v>1929</v>
      </c>
      <c r="CS152" s="56">
        <f t="shared" si="645"/>
        <v>-645</v>
      </c>
      <c r="CT152" s="56">
        <f t="shared" si="645"/>
        <v>626</v>
      </c>
      <c r="CU152" s="56">
        <f t="shared" si="645"/>
        <v>-631</v>
      </c>
      <c r="CV152" s="56">
        <f t="shared" si="645"/>
        <v>27</v>
      </c>
      <c r="CW152" s="56">
        <f t="shared" si="645"/>
        <v>124</v>
      </c>
      <c r="CX152" s="56">
        <f t="shared" si="645"/>
        <v>-390</v>
      </c>
      <c r="CY152" s="56">
        <f t="shared" si="646"/>
        <v>-603</v>
      </c>
      <c r="CZ152" s="56">
        <f t="shared" si="646"/>
        <v>2371</v>
      </c>
      <c r="DA152" s="56">
        <f t="shared" si="646"/>
        <v>38</v>
      </c>
      <c r="DB152" s="56">
        <f t="shared" si="646"/>
        <v>-50</v>
      </c>
      <c r="DC152" s="56">
        <f t="shared" si="646"/>
        <v>1672</v>
      </c>
      <c r="DD152" s="56">
        <f t="shared" si="646"/>
        <v>-545</v>
      </c>
      <c r="DE152" s="56">
        <f t="shared" si="646"/>
        <v>-284</v>
      </c>
      <c r="DF152" s="56">
        <f t="shared" si="646"/>
        <v>-1390</v>
      </c>
      <c r="DG152" s="56">
        <f t="shared" si="646"/>
        <v>1422</v>
      </c>
      <c r="DH152" s="56">
        <f t="shared" si="646"/>
        <v>938</v>
      </c>
      <c r="DI152" s="56">
        <f t="shared" si="647"/>
        <v>243</v>
      </c>
      <c r="DJ152" s="56">
        <f t="shared" si="647"/>
        <v>-116</v>
      </c>
      <c r="DK152" s="56">
        <f t="shared" si="647"/>
        <v>933</v>
      </c>
      <c r="DL152" s="56">
        <f t="shared" si="647"/>
        <v>-17</v>
      </c>
      <c r="DM152" s="56">
        <f t="shared" si="647"/>
        <v>173</v>
      </c>
      <c r="DN152" s="56">
        <f t="shared" si="647"/>
        <v>-642</v>
      </c>
      <c r="DO152" s="56">
        <f t="shared" si="647"/>
        <v>504</v>
      </c>
      <c r="DP152" s="56">
        <f t="shared" si="647"/>
        <v>-363</v>
      </c>
      <c r="DQ152" s="56">
        <f t="shared" si="647"/>
        <v>-1217</v>
      </c>
      <c r="DR152" s="56">
        <f t="shared" si="647"/>
        <v>1670</v>
      </c>
      <c r="DS152" s="56">
        <f t="shared" si="647"/>
        <v>-1954</v>
      </c>
      <c r="DT152" s="56">
        <f t="shared" si="647"/>
        <v>-4126</v>
      </c>
      <c r="DU152" s="56">
        <f t="shared" si="647"/>
        <v>-1207</v>
      </c>
      <c r="DV152" s="56">
        <f t="shared" si="647"/>
        <v>-1682</v>
      </c>
      <c r="DW152" s="56">
        <f t="shared" si="647"/>
        <v>-1171</v>
      </c>
      <c r="DX152" s="56">
        <f t="shared" si="647"/>
        <v>-895</v>
      </c>
      <c r="DY152" s="56">
        <f t="shared" si="647"/>
        <v>-2636</v>
      </c>
      <c r="DZ152" s="325"/>
      <c r="EA152" s="61">
        <f>'MONTHLY SUMMARIES'!H112</f>
        <v>6629</v>
      </c>
      <c r="EB152" s="34"/>
    </row>
    <row r="153" spans="1:132" s="70" customFormat="1" ht="15.75" thickBot="1" x14ac:dyDescent="0.3">
      <c r="A153" s="144"/>
      <c r="B153" s="64" t="s">
        <v>148</v>
      </c>
      <c r="C153" s="65">
        <f>SUM(C148:C152)</f>
        <v>550476</v>
      </c>
      <c r="D153" s="66">
        <f t="shared" ref="D153:BU160" si="648">SUM(D148:D152)</f>
        <v>558407</v>
      </c>
      <c r="E153" s="66">
        <f t="shared" si="648"/>
        <v>569124</v>
      </c>
      <c r="F153" s="68">
        <f t="shared" si="648"/>
        <v>515460</v>
      </c>
      <c r="G153" s="66">
        <f t="shared" si="648"/>
        <v>557070</v>
      </c>
      <c r="H153" s="66">
        <f t="shared" si="648"/>
        <v>534192</v>
      </c>
      <c r="I153" s="66">
        <f t="shared" si="648"/>
        <v>524705</v>
      </c>
      <c r="J153" s="66">
        <f t="shared" si="648"/>
        <v>596892</v>
      </c>
      <c r="K153" s="66">
        <f t="shared" si="648"/>
        <v>524504</v>
      </c>
      <c r="L153" s="67">
        <f t="shared" si="648"/>
        <v>593444</v>
      </c>
      <c r="M153" s="66">
        <f t="shared" si="648"/>
        <v>618298</v>
      </c>
      <c r="N153" s="66">
        <f t="shared" si="648"/>
        <v>574188</v>
      </c>
      <c r="O153" s="66">
        <f t="shared" si="648"/>
        <v>641287</v>
      </c>
      <c r="P153" s="66">
        <f t="shared" si="648"/>
        <v>579062</v>
      </c>
      <c r="Q153" s="66">
        <f t="shared" si="648"/>
        <v>615961</v>
      </c>
      <c r="R153" s="66">
        <f t="shared" si="648"/>
        <v>598248</v>
      </c>
      <c r="S153" s="66">
        <f t="shared" si="648"/>
        <v>588181</v>
      </c>
      <c r="T153" s="66">
        <f t="shared" si="648"/>
        <v>572604</v>
      </c>
      <c r="U153" s="66">
        <f t="shared" si="648"/>
        <v>577900</v>
      </c>
      <c r="V153" s="66">
        <f t="shared" si="648"/>
        <v>566700</v>
      </c>
      <c r="W153" s="66">
        <f t="shared" si="648"/>
        <v>560347</v>
      </c>
      <c r="X153" s="67">
        <f t="shared" si="648"/>
        <v>615306</v>
      </c>
      <c r="Y153" s="66">
        <v>554046</v>
      </c>
      <c r="Z153" s="180">
        <v>580764</v>
      </c>
      <c r="AA153" s="66">
        <f t="shared" ref="AA153" si="649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7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399">
        <v>561362</v>
      </c>
      <c r="BI153" s="426">
        <v>650432</v>
      </c>
      <c r="BJ153" s="426">
        <v>625567</v>
      </c>
      <c r="BK153" s="426">
        <v>625021</v>
      </c>
      <c r="BL153" s="275">
        <v>639226</v>
      </c>
      <c r="BM153" s="275">
        <v>515922</v>
      </c>
      <c r="BN153" s="275">
        <v>542720</v>
      </c>
      <c r="BO153" s="275">
        <v>644663</v>
      </c>
      <c r="BP153" s="275">
        <v>636412</v>
      </c>
      <c r="BQ153" s="275">
        <v>644663</v>
      </c>
      <c r="BR153" s="275">
        <v>676699</v>
      </c>
      <c r="BS153" s="275">
        <v>600109</v>
      </c>
      <c r="BT153" s="275"/>
      <c r="BU153" s="68">
        <f t="shared" si="648"/>
        <v>90811</v>
      </c>
      <c r="BV153" s="69">
        <f t="shared" ref="BV153:BW153" si="650">SUM(BV148:BV152)</f>
        <v>20655</v>
      </c>
      <c r="BW153" s="69">
        <f t="shared" si="650"/>
        <v>46837</v>
      </c>
      <c r="BX153" s="69">
        <f t="shared" ref="BX153:BY153" si="651">SUM(BX148:BX152)</f>
        <v>82788</v>
      </c>
      <c r="BY153" s="69">
        <f t="shared" si="651"/>
        <v>31111</v>
      </c>
      <c r="BZ153" s="69">
        <f t="shared" ref="BZ153:CA153" si="652">SUM(BZ148:BZ152)</f>
        <v>38412</v>
      </c>
      <c r="CA153" s="69">
        <f t="shared" si="652"/>
        <v>53195</v>
      </c>
      <c r="CB153" s="69">
        <f t="shared" ref="CB153:CC153" si="653">SUM(CB148:CB152)</f>
        <v>-30192</v>
      </c>
      <c r="CC153" s="69">
        <f t="shared" si="653"/>
        <v>35843</v>
      </c>
      <c r="CD153" s="69">
        <f t="shared" ref="CD153:CE153" si="654">SUM(CD148:CD152)</f>
        <v>21862</v>
      </c>
      <c r="CE153" s="69">
        <f t="shared" si="654"/>
        <v>-64252</v>
      </c>
      <c r="CF153" s="69">
        <f t="shared" ref="CF153:CG153" si="655">SUM(CF148:CF152)</f>
        <v>6576</v>
      </c>
      <c r="CG153" s="69">
        <f t="shared" si="655"/>
        <v>43617</v>
      </c>
      <c r="CH153" s="69">
        <f t="shared" ref="CH153:CI153" si="656">SUM(CH148:CH152)</f>
        <v>9480</v>
      </c>
      <c r="CI153" s="69">
        <f t="shared" si="656"/>
        <v>-8400</v>
      </c>
      <c r="CJ153" s="69">
        <f t="shared" ref="CJ153:CK153" si="657">SUM(CJ148:CJ152)</f>
        <v>15329</v>
      </c>
      <c r="CK153" s="69">
        <f t="shared" si="657"/>
        <v>-6233</v>
      </c>
      <c r="CL153" s="69">
        <f t="shared" ref="CL153:CM153" si="658">SUM(CL148:CL152)</f>
        <v>21393</v>
      </c>
      <c r="CM153" s="252">
        <f t="shared" si="658"/>
        <v>-21180</v>
      </c>
      <c r="CN153" s="252">
        <f t="shared" ref="CN153:CO153" si="659">SUM(CN148:CN152)</f>
        <v>-2751</v>
      </c>
      <c r="CO153" s="252">
        <f t="shared" si="659"/>
        <v>31426</v>
      </c>
      <c r="CP153" s="309">
        <f t="shared" ref="CP153:CQ153" si="660">SUM(CP148:CP152)</f>
        <v>-10650</v>
      </c>
      <c r="CQ153" s="113">
        <f t="shared" si="660"/>
        <v>47457</v>
      </c>
      <c r="CR153" s="113">
        <f t="shared" ref="CR153:CS153" si="661">SUM(CR148:CR152)</f>
        <v>48483</v>
      </c>
      <c r="CS153" s="113">
        <f t="shared" si="661"/>
        <v>-2398</v>
      </c>
      <c r="CT153" s="113">
        <f t="shared" ref="CT153:CU153" si="662">SUM(CT148:CT152)</f>
        <v>-9082</v>
      </c>
      <c r="CU153" s="113">
        <f t="shared" si="662"/>
        <v>-4915</v>
      </c>
      <c r="CV153" s="113">
        <f t="shared" ref="CV153" si="663">SUM(CV148:CV152)</f>
        <v>10363</v>
      </c>
      <c r="CW153" s="113">
        <f t="shared" ref="CW153" si="664">SUM(CW148:CW152)</f>
        <v>-8883</v>
      </c>
      <c r="CX153" s="113">
        <f t="shared" ref="CX153" si="665">SUM(CX148:CX152)</f>
        <v>17585</v>
      </c>
      <c r="CY153" s="113">
        <f t="shared" ref="CY153" si="666">SUM(CY148:CY152)</f>
        <v>16009</v>
      </c>
      <c r="CZ153" s="113">
        <f t="shared" ref="CZ153" si="667">SUM(CZ148:CZ152)</f>
        <v>18388</v>
      </c>
      <c r="DA153" s="113">
        <f t="shared" ref="DA153" si="668">SUM(DA148:DA152)</f>
        <v>-5181</v>
      </c>
      <c r="DB153" s="196">
        <f t="shared" ref="DB153" si="669">SUM(DB148:DB152)</f>
        <v>-22513</v>
      </c>
      <c r="DC153" s="196">
        <f t="shared" ref="DC153" si="670">SUM(DC148:DC152)</f>
        <v>21048</v>
      </c>
      <c r="DD153" s="196">
        <f t="shared" ref="DD153:DE153" si="671">SUM(DD148:DD152)</f>
        <v>-32153</v>
      </c>
      <c r="DE153" s="196">
        <f t="shared" si="671"/>
        <v>-10214</v>
      </c>
      <c r="DF153" s="196">
        <f t="shared" ref="DF153" si="672">SUM(DF148:DF152)</f>
        <v>-24446</v>
      </c>
      <c r="DG153" s="196">
        <f t="shared" ref="DG153" si="673">SUM(DG148:DG152)</f>
        <v>81097</v>
      </c>
      <c r="DH153" s="196">
        <f t="shared" ref="DH153" si="674">SUM(DH148:DH152)</f>
        <v>-14571</v>
      </c>
      <c r="DI153" s="196">
        <f t="shared" ref="DI153" si="675">SUM(DI148:DI152)</f>
        <v>-26432</v>
      </c>
      <c r="DJ153" s="196">
        <f t="shared" ref="DJ153" si="676">SUM(DJ148:DJ152)</f>
        <v>-250</v>
      </c>
      <c r="DK153" s="196">
        <f t="shared" ref="DK153:DL153" si="677">SUM(DK148:DK152)</f>
        <v>21018</v>
      </c>
      <c r="DL153" s="196">
        <f t="shared" si="677"/>
        <v>11410</v>
      </c>
      <c r="DM153" s="196">
        <f t="shared" ref="DM153:DN153" si="678">SUM(DM148:DM152)</f>
        <v>6426</v>
      </c>
      <c r="DN153" s="196">
        <f t="shared" si="678"/>
        <v>-20781</v>
      </c>
      <c r="DO153" s="196">
        <f t="shared" ref="DO153:DP153" si="679">SUM(DO148:DO152)</f>
        <v>27881</v>
      </c>
      <c r="DP153" s="196">
        <f t="shared" si="679"/>
        <v>28473</v>
      </c>
      <c r="DQ153" s="196">
        <f t="shared" ref="DQ153" si="680">SUM(DQ148:DQ152)</f>
        <v>-47271</v>
      </c>
      <c r="DR153" s="196">
        <f t="shared" ref="DR153:DS153" si="681">SUM(DR148:DR152)</f>
        <v>84212</v>
      </c>
      <c r="DS153" s="196">
        <f t="shared" si="681"/>
        <v>-167821</v>
      </c>
      <c r="DT153" s="196">
        <f t="shared" ref="DT153" si="682">SUM(DT148:DT152)</f>
        <v>-66649</v>
      </c>
      <c r="DU153" s="196">
        <f t="shared" ref="DU153:DV153" si="683">SUM(DU148:DU152)</f>
        <v>98030</v>
      </c>
      <c r="DV153" s="196">
        <f t="shared" si="683"/>
        <v>25080</v>
      </c>
      <c r="DW153" s="196">
        <f t="shared" ref="DW153" si="684">SUM(DW148:DW152)</f>
        <v>50916</v>
      </c>
      <c r="DX153" s="196">
        <f t="shared" ref="DX153:DY153" si="685">SUM(DX148:DX152)</f>
        <v>82952</v>
      </c>
      <c r="DY153" s="196">
        <f t="shared" si="685"/>
        <v>7091</v>
      </c>
      <c r="DZ153" s="326"/>
      <c r="EA153" s="68">
        <f t="shared" si="642"/>
        <v>600109</v>
      </c>
      <c r="EB153" s="34"/>
    </row>
    <row r="154" spans="1:132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4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00"/>
      <c r="DJ154" s="300"/>
      <c r="DK154" s="300"/>
      <c r="DL154" s="300"/>
      <c r="DM154" s="300"/>
      <c r="DN154" s="300"/>
      <c r="DO154" s="300"/>
      <c r="DP154" s="300"/>
      <c r="DQ154" s="300"/>
      <c r="DR154" s="300"/>
      <c r="DS154" s="300"/>
      <c r="DT154" s="300"/>
      <c r="DU154" s="300"/>
      <c r="DV154" s="300"/>
      <c r="DW154" s="300"/>
      <c r="DX154" s="300"/>
      <c r="DY154" s="300"/>
      <c r="DZ154" s="327"/>
      <c r="EA154" s="92"/>
    </row>
    <row r="155" spans="1:132" s="34" customFormat="1" x14ac:dyDescent="0.25">
      <c r="A155" s="143"/>
      <c r="B155" s="35" t="s">
        <v>141</v>
      </c>
      <c r="C155" s="94">
        <f t="shared" ref="C155:O155" si="686">C130-C141</f>
        <v>14898675.980000004</v>
      </c>
      <c r="D155" s="95">
        <f t="shared" si="686"/>
        <v>-12355534.849999994</v>
      </c>
      <c r="E155" s="95">
        <f t="shared" si="686"/>
        <v>-23590938.219999991</v>
      </c>
      <c r="F155" s="31">
        <f t="shared" si="686"/>
        <v>-21125924.050000004</v>
      </c>
      <c r="G155" s="95">
        <f t="shared" si="686"/>
        <v>-19656138.399999999</v>
      </c>
      <c r="H155" s="95">
        <f t="shared" si="686"/>
        <v>-15315991.040000001</v>
      </c>
      <c r="I155" s="95">
        <f t="shared" si="686"/>
        <v>-13462514.279999999</v>
      </c>
      <c r="J155" s="95">
        <f t="shared" si="686"/>
        <v>-7483940.629999999</v>
      </c>
      <c r="K155" s="95">
        <f t="shared" si="686"/>
        <v>11584632.439999998</v>
      </c>
      <c r="L155" s="96">
        <f t="shared" si="686"/>
        <v>40740124.959999993</v>
      </c>
      <c r="M155" s="95">
        <f t="shared" si="686"/>
        <v>27421604.760000005</v>
      </c>
      <c r="N155" s="95">
        <f t="shared" si="686"/>
        <v>17323055.939999998</v>
      </c>
      <c r="O155" s="95">
        <f t="shared" si="686"/>
        <v>2990359.1799999923</v>
      </c>
      <c r="P155" s="95">
        <f t="shared" ref="P155:R155" si="687">P130-P141</f>
        <v>3581349.5100000054</v>
      </c>
      <c r="Q155" s="95">
        <f t="shared" si="687"/>
        <v>-13055882.209999993</v>
      </c>
      <c r="R155" s="95">
        <f t="shared" si="687"/>
        <v>-21250578.330000002</v>
      </c>
      <c r="S155" s="95">
        <f t="shared" ref="S155:T155" si="688">S130-S141</f>
        <v>-13927014.860000003</v>
      </c>
      <c r="T155" s="95">
        <f t="shared" si="688"/>
        <v>-13941680.300000001</v>
      </c>
      <c r="U155" s="95">
        <f t="shared" ref="U155:V155" si="689">U130-U141</f>
        <v>-11027760.720000001</v>
      </c>
      <c r="V155" s="95">
        <f t="shared" si="689"/>
        <v>-7522285</v>
      </c>
      <c r="W155" s="95">
        <f t="shared" ref="W155:AA155" si="690">W130-W141</f>
        <v>9987441.1099999994</v>
      </c>
      <c r="X155" s="96">
        <f t="shared" si="690"/>
        <v>34725989.789999992</v>
      </c>
      <c r="Y155" s="95">
        <f t="shared" si="690"/>
        <v>39255703</v>
      </c>
      <c r="Z155" s="95">
        <f t="shared" si="690"/>
        <v>34017566</v>
      </c>
      <c r="AA155" s="95">
        <f t="shared" si="690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7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2">
        <v>51523858</v>
      </c>
      <c r="BI155" s="439">
        <v>49504316</v>
      </c>
      <c r="BJ155" s="439">
        <v>32037584</v>
      </c>
      <c r="BK155" s="439">
        <v>9734279</v>
      </c>
      <c r="BL155" s="287">
        <v>2687994</v>
      </c>
      <c r="BM155" s="287">
        <v>-24251573</v>
      </c>
      <c r="BN155" s="287">
        <v>-10723005</v>
      </c>
      <c r="BO155" s="287">
        <v>-6048843</v>
      </c>
      <c r="BP155" s="287">
        <v>-2867226</v>
      </c>
      <c r="BQ155" s="287">
        <v>-6048843</v>
      </c>
      <c r="BR155" s="287">
        <v>903036</v>
      </c>
      <c r="BS155" s="287">
        <v>17596385</v>
      </c>
      <c r="BT155" s="287"/>
      <c r="BU155" s="31">
        <f t="shared" ref="BU155:CD159" si="691">O155-C155</f>
        <v>-11908316.800000012</v>
      </c>
      <c r="BV155" s="97">
        <f t="shared" si="691"/>
        <v>15936884.359999999</v>
      </c>
      <c r="BW155" s="97">
        <f t="shared" si="691"/>
        <v>10535056.009999998</v>
      </c>
      <c r="BX155" s="97">
        <f t="shared" si="691"/>
        <v>-124654.27999999747</v>
      </c>
      <c r="BY155" s="97">
        <f t="shared" si="691"/>
        <v>5729123.5399999954</v>
      </c>
      <c r="BZ155" s="97">
        <f t="shared" si="691"/>
        <v>1374310.7400000002</v>
      </c>
      <c r="CA155" s="97">
        <f t="shared" si="691"/>
        <v>2434753.5599999987</v>
      </c>
      <c r="CB155" s="97">
        <f t="shared" si="691"/>
        <v>-38344.370000001043</v>
      </c>
      <c r="CC155" s="97">
        <f t="shared" si="691"/>
        <v>-1597191.3299999982</v>
      </c>
      <c r="CD155" s="97">
        <f t="shared" si="691"/>
        <v>-6014135.1700000018</v>
      </c>
      <c r="CE155" s="97">
        <f t="shared" ref="CE155:CN159" si="692">Y155-M155</f>
        <v>11834098.239999995</v>
      </c>
      <c r="CF155" s="97">
        <f t="shared" si="692"/>
        <v>16694510.060000002</v>
      </c>
      <c r="CG155" s="97">
        <f t="shared" si="692"/>
        <v>4050696.5600000024</v>
      </c>
      <c r="CH155" s="97">
        <f t="shared" si="692"/>
        <v>-7603124.0000000149</v>
      </c>
      <c r="CI155" s="97">
        <f t="shared" si="692"/>
        <v>-7816222.700000003</v>
      </c>
      <c r="CJ155" s="97">
        <f t="shared" si="692"/>
        <v>1248571.0200000033</v>
      </c>
      <c r="CK155" s="97">
        <f t="shared" si="692"/>
        <v>-2204990.1399999969</v>
      </c>
      <c r="CL155" s="97">
        <f t="shared" si="692"/>
        <v>-571520.87999999896</v>
      </c>
      <c r="CM155" s="264">
        <f t="shared" si="692"/>
        <v>747167.72000000067</v>
      </c>
      <c r="CN155" s="264">
        <f t="shared" si="692"/>
        <v>-404564</v>
      </c>
      <c r="CO155" s="264">
        <f t="shared" ref="CO155:CX159" si="693">AI155-W155</f>
        <v>4375995.8900000006</v>
      </c>
      <c r="CP155" s="319">
        <f t="shared" si="693"/>
        <v>13147768.210000008</v>
      </c>
      <c r="CQ155" s="34">
        <f t="shared" si="693"/>
        <v>14026360</v>
      </c>
      <c r="CR155" s="34">
        <f t="shared" si="693"/>
        <v>-13532846</v>
      </c>
      <c r="CS155" s="34">
        <f t="shared" si="693"/>
        <v>10067356.260000005</v>
      </c>
      <c r="CT155" s="34">
        <f t="shared" si="693"/>
        <v>2329821.4900000095</v>
      </c>
      <c r="CU155" s="34">
        <f t="shared" si="693"/>
        <v>-4037789.0900000036</v>
      </c>
      <c r="CV155" s="34">
        <f t="shared" si="693"/>
        <v>-5723658.6900000013</v>
      </c>
      <c r="CW155" s="34">
        <f t="shared" si="693"/>
        <v>-371659</v>
      </c>
      <c r="CX155" s="34">
        <f t="shared" si="693"/>
        <v>-4920598.82</v>
      </c>
      <c r="CY155" s="34">
        <f t="shared" ref="CY155:DH159" si="694">AS155-AG155</f>
        <v>-2125816</v>
      </c>
      <c r="CZ155" s="34">
        <f t="shared" si="694"/>
        <v>1800841</v>
      </c>
      <c r="DA155" s="34">
        <f t="shared" si="694"/>
        <v>-6482798</v>
      </c>
      <c r="DB155" s="34">
        <f t="shared" si="694"/>
        <v>12697209</v>
      </c>
      <c r="DC155" s="34">
        <f t="shared" si="694"/>
        <v>-17326436</v>
      </c>
      <c r="DD155" s="34">
        <f t="shared" si="694"/>
        <v>5329465</v>
      </c>
      <c r="DE155" s="34">
        <f t="shared" si="694"/>
        <v>-3804095</v>
      </c>
      <c r="DF155" s="34">
        <f t="shared" si="694"/>
        <v>-12367395</v>
      </c>
      <c r="DG155" s="34">
        <f t="shared" si="694"/>
        <v>-4847006</v>
      </c>
      <c r="DH155" s="34">
        <f t="shared" si="694"/>
        <v>3953305</v>
      </c>
      <c r="DI155" s="34">
        <f t="shared" ref="DI155:DY159" si="695">BC155-AQ155</f>
        <v>-861060</v>
      </c>
      <c r="DJ155" s="34">
        <f t="shared" si="695"/>
        <v>3360697</v>
      </c>
      <c r="DK155" s="34">
        <f t="shared" si="695"/>
        <v>1925021</v>
      </c>
      <c r="DL155" s="34">
        <f t="shared" si="695"/>
        <v>-4355380</v>
      </c>
      <c r="DM155" s="34">
        <f t="shared" si="695"/>
        <v>14171151</v>
      </c>
      <c r="DN155" s="34">
        <f t="shared" si="695"/>
        <v>-9047109</v>
      </c>
      <c r="DO155" s="34">
        <f t="shared" si="695"/>
        <v>13548689</v>
      </c>
      <c r="DP155" s="34">
        <f t="shared" si="695"/>
        <v>6223399</v>
      </c>
      <c r="DQ155" s="34">
        <f t="shared" si="695"/>
        <v>-3570038</v>
      </c>
      <c r="DR155" s="34">
        <f t="shared" si="695"/>
        <v>16747342</v>
      </c>
      <c r="DS155" s="34">
        <f t="shared" si="695"/>
        <v>5505327</v>
      </c>
      <c r="DT155" s="34">
        <f t="shared" si="695"/>
        <v>11049356</v>
      </c>
      <c r="DU155" s="34">
        <f t="shared" si="695"/>
        <v>11315881</v>
      </c>
      <c r="DV155" s="34">
        <f t="shared" si="695"/>
        <v>13205877</v>
      </c>
      <c r="DW155" s="34">
        <f t="shared" si="695"/>
        <v>4432545</v>
      </c>
      <c r="DX155" s="34">
        <f t="shared" si="695"/>
        <v>11384424</v>
      </c>
      <c r="DY155" s="34">
        <f t="shared" si="695"/>
        <v>-4455405</v>
      </c>
      <c r="DZ155" s="327"/>
      <c r="EA155" s="61">
        <f>'MONTHLY SUMMARIES'!H115</f>
        <v>17596385</v>
      </c>
    </row>
    <row r="156" spans="1:132" s="34" customFormat="1" x14ac:dyDescent="0.25">
      <c r="A156" s="143"/>
      <c r="B156" s="35" t="s">
        <v>144</v>
      </c>
      <c r="C156" s="94">
        <f t="shared" ref="C156:O156" si="696">C133-C142</f>
        <v>5696309.1600000011</v>
      </c>
      <c r="D156" s="95">
        <f t="shared" si="696"/>
        <v>2509870.29</v>
      </c>
      <c r="E156" s="95">
        <f t="shared" si="696"/>
        <v>950065.77999999933</v>
      </c>
      <c r="F156" s="31">
        <f t="shared" si="696"/>
        <v>-1580889.1799999997</v>
      </c>
      <c r="G156" s="95">
        <f t="shared" si="696"/>
        <v>-726024.62999999989</v>
      </c>
      <c r="H156" s="95">
        <f t="shared" si="696"/>
        <v>-495264.77</v>
      </c>
      <c r="I156" s="95">
        <f t="shared" si="696"/>
        <v>-526557.39999999991</v>
      </c>
      <c r="J156" s="95">
        <f t="shared" si="696"/>
        <v>129900.61999999988</v>
      </c>
      <c r="K156" s="95">
        <f t="shared" si="696"/>
        <v>1985551.67</v>
      </c>
      <c r="L156" s="96">
        <f t="shared" si="696"/>
        <v>6853913.540000001</v>
      </c>
      <c r="M156" s="95">
        <f t="shared" si="696"/>
        <v>5378503.6100000003</v>
      </c>
      <c r="N156" s="95">
        <f t="shared" si="696"/>
        <v>3785006.3099999996</v>
      </c>
      <c r="O156" s="95">
        <f t="shared" si="696"/>
        <v>4044844.9099999983</v>
      </c>
      <c r="P156" s="95">
        <f t="shared" ref="P156:R156" si="697">P133-P142</f>
        <v>3617660.5100000002</v>
      </c>
      <c r="Q156" s="95">
        <f t="shared" si="697"/>
        <v>745064.76999999955</v>
      </c>
      <c r="R156" s="95">
        <f t="shared" si="697"/>
        <v>-433522.79000000004</v>
      </c>
      <c r="S156" s="95">
        <f t="shared" ref="S156:T156" si="698">S133-S142</f>
        <v>-258160.94000000018</v>
      </c>
      <c r="T156" s="95">
        <f t="shared" si="698"/>
        <v>-519416.82999999984</v>
      </c>
      <c r="U156" s="95">
        <f t="shared" ref="U156:V156" si="699">U133-U142</f>
        <v>-231495.1399999999</v>
      </c>
      <c r="V156" s="95">
        <f t="shared" si="699"/>
        <v>284488</v>
      </c>
      <c r="W156" s="95">
        <f t="shared" ref="W156:AA156" si="700">W133-W142</f>
        <v>2506415.54</v>
      </c>
      <c r="X156" s="96">
        <f t="shared" si="700"/>
        <v>6593330.7699999996</v>
      </c>
      <c r="Y156" s="95">
        <f t="shared" si="700"/>
        <v>8488352</v>
      </c>
      <c r="Z156" s="95">
        <f t="shared" si="700"/>
        <v>7082387</v>
      </c>
      <c r="AA156" s="95">
        <f t="shared" si="700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7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2">
        <v>12863626</v>
      </c>
      <c r="BI156" s="439">
        <v>14325726</v>
      </c>
      <c r="BJ156" s="439">
        <v>12791381</v>
      </c>
      <c r="BK156" s="439">
        <v>11449269</v>
      </c>
      <c r="BL156" s="287">
        <v>8472660</v>
      </c>
      <c r="BM156" s="287">
        <v>-437727</v>
      </c>
      <c r="BN156" s="287">
        <v>-1120786</v>
      </c>
      <c r="BO156" s="287">
        <v>-1276065</v>
      </c>
      <c r="BP156" s="287">
        <v>-1428813</v>
      </c>
      <c r="BQ156" s="287">
        <v>-1276065</v>
      </c>
      <c r="BR156" s="287">
        <v>-1147519</v>
      </c>
      <c r="BS156" s="287">
        <v>1685638</v>
      </c>
      <c r="BT156" s="287"/>
      <c r="BU156" s="31">
        <f t="shared" si="691"/>
        <v>-1651464.2500000028</v>
      </c>
      <c r="BV156" s="97">
        <f t="shared" si="691"/>
        <v>1107790.2200000002</v>
      </c>
      <c r="BW156" s="97">
        <f t="shared" si="691"/>
        <v>-205001.00999999978</v>
      </c>
      <c r="BX156" s="97">
        <f t="shared" si="691"/>
        <v>1147366.3899999997</v>
      </c>
      <c r="BY156" s="97">
        <f t="shared" si="691"/>
        <v>467863.68999999971</v>
      </c>
      <c r="BZ156" s="97">
        <f t="shared" si="691"/>
        <v>-24152.059999999823</v>
      </c>
      <c r="CA156" s="97">
        <f t="shared" si="691"/>
        <v>295062.26</v>
      </c>
      <c r="CB156" s="97">
        <f t="shared" si="691"/>
        <v>154587.38000000012</v>
      </c>
      <c r="CC156" s="97">
        <f t="shared" si="691"/>
        <v>520863.87000000011</v>
      </c>
      <c r="CD156" s="97">
        <f t="shared" si="691"/>
        <v>-260582.77000000142</v>
      </c>
      <c r="CE156" s="97">
        <f t="shared" si="692"/>
        <v>3109848.3899999997</v>
      </c>
      <c r="CF156" s="97">
        <f t="shared" si="692"/>
        <v>3297380.6900000004</v>
      </c>
      <c r="CG156" s="97">
        <f t="shared" si="692"/>
        <v>1350446.1900000023</v>
      </c>
      <c r="CH156" s="97">
        <f t="shared" si="692"/>
        <v>1237416.9699999993</v>
      </c>
      <c r="CI156" s="97">
        <f t="shared" si="692"/>
        <v>-1386371.6600000001</v>
      </c>
      <c r="CJ156" s="97">
        <f t="shared" si="692"/>
        <v>-166348.03999999957</v>
      </c>
      <c r="CK156" s="97">
        <f t="shared" si="692"/>
        <v>110556.94000000018</v>
      </c>
      <c r="CL156" s="97">
        <f t="shared" si="692"/>
        <v>-551205.3200000003</v>
      </c>
      <c r="CM156" s="264">
        <f t="shared" si="692"/>
        <v>-399159.8600000001</v>
      </c>
      <c r="CN156" s="264">
        <f t="shared" si="692"/>
        <v>-221967</v>
      </c>
      <c r="CO156" s="264">
        <f t="shared" si="693"/>
        <v>-1403994.54</v>
      </c>
      <c r="CP156" s="319">
        <f t="shared" si="693"/>
        <v>141651.23000000045</v>
      </c>
      <c r="CQ156" s="34">
        <f t="shared" si="693"/>
        <v>1699424</v>
      </c>
      <c r="CR156" s="34">
        <f t="shared" si="693"/>
        <v>2205792</v>
      </c>
      <c r="CS156" s="34">
        <f t="shared" si="693"/>
        <v>3119643.8999999994</v>
      </c>
      <c r="CT156" s="34">
        <f t="shared" si="693"/>
        <v>672729.52000000048</v>
      </c>
      <c r="CU156" s="34">
        <f t="shared" si="693"/>
        <v>1737694.8900000006</v>
      </c>
      <c r="CV156" s="34">
        <f t="shared" si="693"/>
        <v>195528.82999999961</v>
      </c>
      <c r="CW156" s="34">
        <f t="shared" si="693"/>
        <v>368769</v>
      </c>
      <c r="CX156" s="34">
        <f t="shared" si="693"/>
        <v>-58830.84999999986</v>
      </c>
      <c r="CY156" s="34">
        <f t="shared" si="694"/>
        <v>344059</v>
      </c>
      <c r="CZ156" s="34">
        <f t="shared" si="694"/>
        <v>793230</v>
      </c>
      <c r="DA156" s="34">
        <f t="shared" si="694"/>
        <v>2802688</v>
      </c>
      <c r="DB156" s="34">
        <f t="shared" si="694"/>
        <v>6759489</v>
      </c>
      <c r="DC156" s="34">
        <f t="shared" si="694"/>
        <v>1402724</v>
      </c>
      <c r="DD156" s="34">
        <f t="shared" si="694"/>
        <v>1390297</v>
      </c>
      <c r="DE156" s="34">
        <f t="shared" si="694"/>
        <v>1159048</v>
      </c>
      <c r="DF156" s="34">
        <f t="shared" si="694"/>
        <v>-542489</v>
      </c>
      <c r="DG156" s="34">
        <f t="shared" si="694"/>
        <v>-632783</v>
      </c>
      <c r="DH156" s="34">
        <f t="shared" si="694"/>
        <v>771730</v>
      </c>
      <c r="DI156" s="34">
        <f t="shared" si="695"/>
        <v>-1799002</v>
      </c>
      <c r="DJ156" s="34">
        <f t="shared" si="695"/>
        <v>-223126</v>
      </c>
      <c r="DK156" s="34">
        <f t="shared" si="695"/>
        <v>-103958</v>
      </c>
      <c r="DL156" s="34">
        <f t="shared" si="695"/>
        <v>-1246305</v>
      </c>
      <c r="DM156" s="34">
        <f t="shared" si="695"/>
        <v>631314</v>
      </c>
      <c r="DN156" s="34">
        <f t="shared" si="695"/>
        <v>-630845</v>
      </c>
      <c r="DO156" s="34">
        <f t="shared" si="695"/>
        <v>2735226</v>
      </c>
      <c r="DP156" s="34">
        <f t="shared" si="695"/>
        <v>2112905</v>
      </c>
      <c r="DQ156" s="34">
        <f t="shared" si="695"/>
        <v>1775286</v>
      </c>
      <c r="DR156" s="34">
        <f t="shared" si="695"/>
        <v>3487342</v>
      </c>
      <c r="DS156" s="34">
        <f t="shared" si="695"/>
        <v>-901332</v>
      </c>
      <c r="DT156" s="34">
        <f t="shared" si="695"/>
        <v>-1488174</v>
      </c>
      <c r="DU156" s="34">
        <f t="shared" si="695"/>
        <v>301772</v>
      </c>
      <c r="DV156" s="34">
        <f t="shared" si="695"/>
        <v>-76234</v>
      </c>
      <c r="DW156" s="34">
        <f t="shared" si="695"/>
        <v>-885511</v>
      </c>
      <c r="DX156" s="34">
        <f t="shared" si="695"/>
        <v>-756965</v>
      </c>
      <c r="DY156" s="34">
        <f t="shared" si="695"/>
        <v>-2850785</v>
      </c>
      <c r="DZ156" s="327"/>
      <c r="EA156" s="61">
        <f>'MONTHLY SUMMARIES'!H116</f>
        <v>1685638</v>
      </c>
    </row>
    <row r="157" spans="1:132" s="34" customFormat="1" x14ac:dyDescent="0.25">
      <c r="A157" s="143"/>
      <c r="B157" s="35" t="s">
        <v>145</v>
      </c>
      <c r="C157" s="94">
        <f t="shared" ref="C157:O159" si="701">C136-C143</f>
        <v>-172518.72000000067</v>
      </c>
      <c r="D157" s="95">
        <f t="shared" si="701"/>
        <v>-2755852.1100000013</v>
      </c>
      <c r="E157" s="95">
        <f t="shared" si="701"/>
        <v>-3571982.8099999996</v>
      </c>
      <c r="F157" s="31">
        <f t="shared" si="701"/>
        <v>-1448112.0900000003</v>
      </c>
      <c r="G157" s="95">
        <f t="shared" si="701"/>
        <v>-1181415.77</v>
      </c>
      <c r="H157" s="95">
        <f t="shared" si="701"/>
        <v>-524812.02</v>
      </c>
      <c r="I157" s="95">
        <f t="shared" si="701"/>
        <v>-449813.12000000011</v>
      </c>
      <c r="J157" s="95">
        <f t="shared" si="701"/>
        <v>228747.56999999983</v>
      </c>
      <c r="K157" s="95">
        <f t="shared" si="701"/>
        <v>1676812.35</v>
      </c>
      <c r="L157" s="96">
        <f t="shared" si="701"/>
        <v>4859090.09</v>
      </c>
      <c r="M157" s="95">
        <f t="shared" si="701"/>
        <v>926176.95999999903</v>
      </c>
      <c r="N157" s="95">
        <f t="shared" si="701"/>
        <v>921339.11999999918</v>
      </c>
      <c r="O157" s="95">
        <f t="shared" si="701"/>
        <v>-965536.40000000037</v>
      </c>
      <c r="P157" s="95">
        <f t="shared" ref="P157:R157" si="702">P136-P143</f>
        <v>148175.5700000003</v>
      </c>
      <c r="Q157" s="95">
        <f t="shared" si="702"/>
        <v>-1996198.9400000004</v>
      </c>
      <c r="R157" s="95">
        <f t="shared" si="702"/>
        <v>-2305071</v>
      </c>
      <c r="S157" s="95">
        <f t="shared" ref="S157:T157" si="703">S136-S143</f>
        <v>-1081193.6499999999</v>
      </c>
      <c r="T157" s="95">
        <f t="shared" si="703"/>
        <v>-454827.09999999963</v>
      </c>
      <c r="U157" s="95">
        <f t="shared" ref="U157:V157" si="704">U136-U143</f>
        <v>-151890.40000000037</v>
      </c>
      <c r="V157" s="95">
        <f t="shared" si="704"/>
        <v>437532</v>
      </c>
      <c r="W157" s="95">
        <f t="shared" ref="W157:AA157" si="705">W136-W143</f>
        <v>1749085.3300000005</v>
      </c>
      <c r="X157" s="96">
        <f t="shared" si="705"/>
        <v>4372313.5500000007</v>
      </c>
      <c r="Y157" s="95">
        <f t="shared" si="705"/>
        <v>4109135</v>
      </c>
      <c r="Z157" s="95">
        <f t="shared" si="705"/>
        <v>2094042</v>
      </c>
      <c r="AA157" s="95">
        <f t="shared" si="705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-691249.23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7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2">
        <v>6293016</v>
      </c>
      <c r="BI157" s="439">
        <v>4212507</v>
      </c>
      <c r="BJ157" s="439">
        <v>1176728</v>
      </c>
      <c r="BK157" s="439">
        <v>-655372</v>
      </c>
      <c r="BL157" s="287">
        <v>-1438110</v>
      </c>
      <c r="BM157" s="287">
        <v>-3314246</v>
      </c>
      <c r="BN157" s="287">
        <v>-1738494</v>
      </c>
      <c r="BO157" s="287">
        <v>-409523</v>
      </c>
      <c r="BP157" s="287">
        <v>-218068</v>
      </c>
      <c r="BQ157" s="287">
        <v>-409523</v>
      </c>
      <c r="BR157" s="287">
        <v>399600</v>
      </c>
      <c r="BS157" s="287">
        <v>1372728</v>
      </c>
      <c r="BT157" s="287"/>
      <c r="BU157" s="31">
        <f t="shared" si="691"/>
        <v>-793017.6799999997</v>
      </c>
      <c r="BV157" s="97">
        <f t="shared" si="691"/>
        <v>2904027.6800000016</v>
      </c>
      <c r="BW157" s="97">
        <f t="shared" si="691"/>
        <v>1575783.8699999992</v>
      </c>
      <c r="BX157" s="97">
        <f t="shared" si="691"/>
        <v>-856958.90999999968</v>
      </c>
      <c r="BY157" s="97">
        <f t="shared" si="691"/>
        <v>100222.12000000011</v>
      </c>
      <c r="BZ157" s="97">
        <f t="shared" si="691"/>
        <v>69984.920000000391</v>
      </c>
      <c r="CA157" s="97">
        <f t="shared" si="691"/>
        <v>297922.71999999974</v>
      </c>
      <c r="CB157" s="97">
        <f t="shared" si="691"/>
        <v>208784.43000000017</v>
      </c>
      <c r="CC157" s="97">
        <f t="shared" si="691"/>
        <v>72272.980000000447</v>
      </c>
      <c r="CD157" s="97">
        <f t="shared" si="691"/>
        <v>-486776.53999999911</v>
      </c>
      <c r="CE157" s="97">
        <f t="shared" si="692"/>
        <v>3182958.040000001</v>
      </c>
      <c r="CF157" s="97">
        <f t="shared" si="692"/>
        <v>1172702.8800000008</v>
      </c>
      <c r="CG157" s="97">
        <f t="shared" si="692"/>
        <v>-838517.34999999963</v>
      </c>
      <c r="CH157" s="97">
        <f t="shared" si="692"/>
        <v>-1941281.7999999998</v>
      </c>
      <c r="CI157" s="97">
        <f t="shared" si="692"/>
        <v>-248639.37000000011</v>
      </c>
      <c r="CJ157" s="97">
        <f t="shared" si="692"/>
        <v>1244666.9300000002</v>
      </c>
      <c r="CK157" s="97">
        <f t="shared" si="692"/>
        <v>206734.64999999991</v>
      </c>
      <c r="CL157" s="97">
        <f t="shared" si="692"/>
        <v>-236422.13000000035</v>
      </c>
      <c r="CM157" s="264">
        <f t="shared" si="692"/>
        <v>-24831.599999999627</v>
      </c>
      <c r="CN157" s="264">
        <f t="shared" si="692"/>
        <v>-162702</v>
      </c>
      <c r="CO157" s="264">
        <f t="shared" si="693"/>
        <v>394065.66999999946</v>
      </c>
      <c r="CP157" s="319">
        <f t="shared" si="693"/>
        <v>1409819.4499999993</v>
      </c>
      <c r="CQ157" s="34">
        <f t="shared" si="693"/>
        <v>2075848</v>
      </c>
      <c r="CR157" s="34">
        <f t="shared" si="693"/>
        <v>-1877150</v>
      </c>
      <c r="CS157" s="34">
        <f t="shared" si="693"/>
        <v>790451.75</v>
      </c>
      <c r="CT157" s="34">
        <f t="shared" si="693"/>
        <v>-1023633.7700000005</v>
      </c>
      <c r="CU157" s="34">
        <f t="shared" si="693"/>
        <v>-1530898.6899999995</v>
      </c>
      <c r="CV157" s="34">
        <f t="shared" si="693"/>
        <v>-872013.93000000017</v>
      </c>
      <c r="CW157" s="34">
        <f t="shared" si="693"/>
        <v>-126865</v>
      </c>
      <c r="CX157" s="34">
        <f t="shared" si="693"/>
        <v>-171416.77000000002</v>
      </c>
      <c r="CY157" s="34">
        <f t="shared" si="694"/>
        <v>254851</v>
      </c>
      <c r="CZ157" s="34">
        <f t="shared" si="694"/>
        <v>56356</v>
      </c>
      <c r="DA157" s="34">
        <f t="shared" si="694"/>
        <v>-642625</v>
      </c>
      <c r="DB157" s="34">
        <f t="shared" si="694"/>
        <v>925143</v>
      </c>
      <c r="DC157" s="34">
        <f t="shared" si="694"/>
        <v>-3838952</v>
      </c>
      <c r="DD157" s="34">
        <f t="shared" si="694"/>
        <v>987586</v>
      </c>
      <c r="DE157" s="34">
        <f t="shared" si="694"/>
        <v>-297844</v>
      </c>
      <c r="DF157" s="34">
        <f t="shared" si="694"/>
        <v>-59088</v>
      </c>
      <c r="DG157" s="34">
        <f t="shared" si="694"/>
        <v>1176881</v>
      </c>
      <c r="DH157" s="34">
        <f t="shared" si="694"/>
        <v>130506</v>
      </c>
      <c r="DI157" s="34">
        <f t="shared" si="695"/>
        <v>-215724</v>
      </c>
      <c r="DJ157" s="34">
        <f t="shared" si="695"/>
        <v>469817</v>
      </c>
      <c r="DK157" s="34">
        <f t="shared" si="695"/>
        <v>256944</v>
      </c>
      <c r="DL157" s="34">
        <f t="shared" si="695"/>
        <v>3887</v>
      </c>
      <c r="DM157" s="34">
        <f t="shared" si="695"/>
        <v>1592165</v>
      </c>
      <c r="DN157" s="34">
        <f t="shared" si="695"/>
        <v>-414260</v>
      </c>
      <c r="DO157" s="34">
        <f t="shared" si="695"/>
        <v>1866476</v>
      </c>
      <c r="DP157" s="34">
        <f t="shared" si="695"/>
        <v>-27750</v>
      </c>
      <c r="DQ157" s="34">
        <f t="shared" si="695"/>
        <v>656074</v>
      </c>
      <c r="DR157" s="34">
        <f t="shared" si="695"/>
        <v>1437718</v>
      </c>
      <c r="DS157" s="34">
        <f t="shared" si="695"/>
        <v>-715390</v>
      </c>
      <c r="DT157" s="34">
        <f t="shared" si="695"/>
        <v>63418</v>
      </c>
      <c r="DU157" s="34">
        <f t="shared" si="695"/>
        <v>807525</v>
      </c>
      <c r="DV157" s="34">
        <f t="shared" si="695"/>
        <v>174781</v>
      </c>
      <c r="DW157" s="34">
        <f t="shared" si="695"/>
        <v>-744596</v>
      </c>
      <c r="DX157" s="34">
        <f t="shared" si="695"/>
        <v>64527</v>
      </c>
      <c r="DY157" s="34">
        <f t="shared" si="695"/>
        <v>-1719963</v>
      </c>
      <c r="DZ157" s="327"/>
      <c r="EA157" s="61">
        <f>'MONTHLY SUMMARIES'!H117</f>
        <v>1372728</v>
      </c>
    </row>
    <row r="158" spans="1:132" s="34" customFormat="1" x14ac:dyDescent="0.25">
      <c r="A158" s="143"/>
      <c r="B158" s="35" t="s">
        <v>146</v>
      </c>
      <c r="C158" s="94">
        <f t="shared" si="701"/>
        <v>-330715.47000000067</v>
      </c>
      <c r="D158" s="95">
        <f t="shared" si="701"/>
        <v>-2818924.1499999985</v>
      </c>
      <c r="E158" s="95">
        <f t="shared" si="701"/>
        <v>-3365257.5199999996</v>
      </c>
      <c r="F158" s="31">
        <f t="shared" si="701"/>
        <v>-1488081.3199999998</v>
      </c>
      <c r="G158" s="95">
        <f t="shared" si="701"/>
        <v>-1028064.5899999999</v>
      </c>
      <c r="H158" s="95">
        <f t="shared" si="701"/>
        <v>-412137.98</v>
      </c>
      <c r="I158" s="95">
        <f t="shared" si="701"/>
        <v>-569804.29</v>
      </c>
      <c r="J158" s="95">
        <f t="shared" si="701"/>
        <v>327268.41000000015</v>
      </c>
      <c r="K158" s="95">
        <f t="shared" si="701"/>
        <v>2420890.5299999998</v>
      </c>
      <c r="L158" s="96">
        <f t="shared" si="701"/>
        <v>4654058.4600000009</v>
      </c>
      <c r="M158" s="95">
        <f t="shared" si="701"/>
        <v>5271.5600000005215</v>
      </c>
      <c r="N158" s="95">
        <f t="shared" si="701"/>
        <v>924147.8900000006</v>
      </c>
      <c r="O158" s="95">
        <f t="shared" si="701"/>
        <v>-1512766.3899999987</v>
      </c>
      <c r="P158" s="95">
        <f t="shared" ref="P158:R158" si="706">P137-P144</f>
        <v>515987.5</v>
      </c>
      <c r="Q158" s="95">
        <f t="shared" si="706"/>
        <v>-1757220.0599999996</v>
      </c>
      <c r="R158" s="95">
        <f t="shared" si="706"/>
        <v>-2247690.5699999998</v>
      </c>
      <c r="S158" s="95">
        <f t="shared" ref="S158:T158" si="707">S137-S144</f>
        <v>-1082317.7799999998</v>
      </c>
      <c r="T158" s="95">
        <f t="shared" si="707"/>
        <v>-211179.89000000013</v>
      </c>
      <c r="U158" s="95">
        <f t="shared" ref="U158:V158" si="708">U137-U144</f>
        <v>13608.090000000317</v>
      </c>
      <c r="V158" s="95">
        <f t="shared" si="708"/>
        <v>794884</v>
      </c>
      <c r="W158" s="95">
        <f t="shared" ref="W158:AA158" si="709">W137-W144</f>
        <v>1694689.9400000004</v>
      </c>
      <c r="X158" s="96">
        <f t="shared" si="709"/>
        <v>4365137.0299999993</v>
      </c>
      <c r="Y158" s="95">
        <f t="shared" si="709"/>
        <v>4253461</v>
      </c>
      <c r="Z158" s="95">
        <f t="shared" si="709"/>
        <v>2531592</v>
      </c>
      <c r="AA158" s="95">
        <f t="shared" si="709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7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2">
        <v>6627056</v>
      </c>
      <c r="BI158" s="439">
        <v>3077781</v>
      </c>
      <c r="BJ158" s="439">
        <v>1129538</v>
      </c>
      <c r="BK158" s="439">
        <v>-57389</v>
      </c>
      <c r="BL158" s="287">
        <v>-1974251</v>
      </c>
      <c r="BM158" s="287">
        <v>-2773679</v>
      </c>
      <c r="BN158" s="287">
        <v>-1581779</v>
      </c>
      <c r="BO158" s="287">
        <v>-325086</v>
      </c>
      <c r="BP158" s="287">
        <v>-100289</v>
      </c>
      <c r="BQ158" s="287">
        <v>-325086</v>
      </c>
      <c r="BR158" s="287">
        <v>577035</v>
      </c>
      <c r="BS158" s="287">
        <v>1878449</v>
      </c>
      <c r="BT158" s="287"/>
      <c r="BU158" s="31">
        <f t="shared" si="691"/>
        <v>-1182050.9199999981</v>
      </c>
      <c r="BV158" s="97">
        <f t="shared" si="691"/>
        <v>3334911.6499999985</v>
      </c>
      <c r="BW158" s="97">
        <f t="shared" si="691"/>
        <v>1608037.46</v>
      </c>
      <c r="BX158" s="97">
        <f t="shared" si="691"/>
        <v>-759609.25</v>
      </c>
      <c r="BY158" s="97">
        <f t="shared" si="691"/>
        <v>-54253.189999999944</v>
      </c>
      <c r="BZ158" s="97">
        <f t="shared" si="691"/>
        <v>200958.08999999985</v>
      </c>
      <c r="CA158" s="97">
        <f t="shared" si="691"/>
        <v>583412.38000000035</v>
      </c>
      <c r="CB158" s="97">
        <f t="shared" si="691"/>
        <v>467615.58999999985</v>
      </c>
      <c r="CC158" s="97">
        <f t="shared" si="691"/>
        <v>-726200.58999999939</v>
      </c>
      <c r="CD158" s="97">
        <f t="shared" si="691"/>
        <v>-288921.43000000156</v>
      </c>
      <c r="CE158" s="97">
        <f t="shared" si="692"/>
        <v>4248189.4399999995</v>
      </c>
      <c r="CF158" s="97">
        <f t="shared" si="692"/>
        <v>1607444.1099999994</v>
      </c>
      <c r="CG158" s="97">
        <f t="shared" si="692"/>
        <v>-1101627.660000002</v>
      </c>
      <c r="CH158" s="97">
        <f t="shared" si="692"/>
        <v>-1962828.879999999</v>
      </c>
      <c r="CI158" s="97">
        <f t="shared" si="692"/>
        <v>-437350.79000000004</v>
      </c>
      <c r="CJ158" s="97">
        <f t="shared" si="692"/>
        <v>918675.43000000017</v>
      </c>
      <c r="CK158" s="97">
        <f t="shared" si="692"/>
        <v>137934.7799999998</v>
      </c>
      <c r="CL158" s="97">
        <f t="shared" si="692"/>
        <v>-161480.31000000006</v>
      </c>
      <c r="CM158" s="264">
        <f t="shared" si="692"/>
        <v>-136975.09000000032</v>
      </c>
      <c r="CN158" s="264">
        <f t="shared" si="692"/>
        <v>-78986</v>
      </c>
      <c r="CO158" s="264">
        <f t="shared" si="693"/>
        <v>660978.05999999959</v>
      </c>
      <c r="CP158" s="319">
        <f t="shared" si="693"/>
        <v>1498969.9700000007</v>
      </c>
      <c r="CQ158" s="34">
        <f t="shared" si="693"/>
        <v>1373134</v>
      </c>
      <c r="CR158" s="34">
        <f t="shared" si="693"/>
        <v>-2937466</v>
      </c>
      <c r="CS158" s="34">
        <f t="shared" si="693"/>
        <v>1116835.0500000007</v>
      </c>
      <c r="CT158" s="34">
        <f t="shared" si="693"/>
        <v>-1043678.620000001</v>
      </c>
      <c r="CU158" s="34">
        <f t="shared" si="693"/>
        <v>-406086.15000000037</v>
      </c>
      <c r="CV158" s="34">
        <f t="shared" si="693"/>
        <v>-694255.86000000034</v>
      </c>
      <c r="CW158" s="34">
        <f t="shared" si="693"/>
        <v>276036</v>
      </c>
      <c r="CX158" s="34">
        <f t="shared" si="693"/>
        <v>-438233.79999999981</v>
      </c>
      <c r="CY158" s="34">
        <f t="shared" si="694"/>
        <v>388585</v>
      </c>
      <c r="CZ158" s="34">
        <f t="shared" si="694"/>
        <v>-15605</v>
      </c>
      <c r="DA158" s="34">
        <f t="shared" si="694"/>
        <v>-1109581</v>
      </c>
      <c r="DB158" s="34">
        <f t="shared" si="694"/>
        <v>476447</v>
      </c>
      <c r="DC158" s="34">
        <f t="shared" si="694"/>
        <v>-3761868</v>
      </c>
      <c r="DD158" s="34">
        <f t="shared" si="694"/>
        <v>768191</v>
      </c>
      <c r="DE158" s="34">
        <f t="shared" si="694"/>
        <v>-102762</v>
      </c>
      <c r="DF158" s="34">
        <f t="shared" si="694"/>
        <v>957057</v>
      </c>
      <c r="DG158" s="34">
        <f t="shared" si="694"/>
        <v>-287615</v>
      </c>
      <c r="DH158" s="34">
        <f t="shared" si="694"/>
        <v>55228</v>
      </c>
      <c r="DI158" s="34">
        <f t="shared" si="695"/>
        <v>-647220</v>
      </c>
      <c r="DJ158" s="34">
        <f t="shared" si="695"/>
        <v>505722</v>
      </c>
      <c r="DK158" s="34">
        <f t="shared" si="695"/>
        <v>339906</v>
      </c>
      <c r="DL158" s="34">
        <f t="shared" si="695"/>
        <v>-95169</v>
      </c>
      <c r="DM158" s="34">
        <f t="shared" si="695"/>
        <v>1801307</v>
      </c>
      <c r="DN158" s="34">
        <f t="shared" si="695"/>
        <v>286502</v>
      </c>
      <c r="DO158" s="34">
        <f t="shared" si="695"/>
        <v>1213054</v>
      </c>
      <c r="DP158" s="34">
        <f t="shared" si="695"/>
        <v>767221</v>
      </c>
      <c r="DQ158" s="34">
        <f t="shared" si="695"/>
        <v>1542932</v>
      </c>
      <c r="DR158" s="34">
        <f t="shared" si="695"/>
        <v>-440788</v>
      </c>
      <c r="DS158" s="34">
        <f t="shared" si="695"/>
        <v>114593</v>
      </c>
      <c r="DT158" s="34">
        <f t="shared" si="695"/>
        <v>386264</v>
      </c>
      <c r="DU158" s="34">
        <f t="shared" si="695"/>
        <v>990481</v>
      </c>
      <c r="DV158" s="34">
        <f t="shared" si="695"/>
        <v>204883</v>
      </c>
      <c r="DW158" s="34">
        <f t="shared" si="695"/>
        <v>-930210</v>
      </c>
      <c r="DX158" s="34">
        <f t="shared" si="695"/>
        <v>-28089</v>
      </c>
      <c r="DY158" s="34">
        <f t="shared" si="695"/>
        <v>-1168945</v>
      </c>
      <c r="DZ158" s="327"/>
      <c r="EA158" s="61">
        <f>'MONTHLY SUMMARIES'!H118</f>
        <v>1878449</v>
      </c>
    </row>
    <row r="159" spans="1:132" s="34" customFormat="1" x14ac:dyDescent="0.25">
      <c r="A159" s="143"/>
      <c r="B159" s="35" t="s">
        <v>147</v>
      </c>
      <c r="C159" s="94">
        <f t="shared" si="701"/>
        <v>2841019.7099999934</v>
      </c>
      <c r="D159" s="95">
        <f t="shared" si="701"/>
        <v>2355538.9099999964</v>
      </c>
      <c r="E159" s="95">
        <f t="shared" si="701"/>
        <v>-14603152.75</v>
      </c>
      <c r="F159" s="31">
        <f t="shared" si="701"/>
        <v>-4794332.1000000015</v>
      </c>
      <c r="G159" s="95">
        <f t="shared" si="701"/>
        <v>-5249768.3100000005</v>
      </c>
      <c r="H159" s="95">
        <f t="shared" si="701"/>
        <v>412709.02999999933</v>
      </c>
      <c r="I159" s="95">
        <f t="shared" si="701"/>
        <v>-1775454.0899999999</v>
      </c>
      <c r="J159" s="95">
        <f t="shared" si="701"/>
        <v>1198481.4700000007</v>
      </c>
      <c r="K159" s="95">
        <f t="shared" si="701"/>
        <v>5357634.4499999993</v>
      </c>
      <c r="L159" s="96">
        <f t="shared" si="701"/>
        <v>14218981.310000006</v>
      </c>
      <c r="M159" s="95">
        <f t="shared" si="701"/>
        <v>-4276286.8599999994</v>
      </c>
      <c r="N159" s="95">
        <f t="shared" si="701"/>
        <v>4596423.6000000015</v>
      </c>
      <c r="O159" s="95">
        <f t="shared" si="701"/>
        <v>-6459360.6599999964</v>
      </c>
      <c r="P159" s="95">
        <f t="shared" ref="P159:R159" si="710">P138-P145</f>
        <v>1527331.0399999991</v>
      </c>
      <c r="Q159" s="95">
        <f t="shared" si="710"/>
        <v>-3134720.3999999985</v>
      </c>
      <c r="R159" s="95">
        <f t="shared" si="710"/>
        <v>-10933992.67</v>
      </c>
      <c r="S159" s="95">
        <f t="shared" ref="S159:T159" si="711">S138-S145</f>
        <v>-2973247.76</v>
      </c>
      <c r="T159" s="95">
        <f t="shared" si="711"/>
        <v>1074607.8600000013</v>
      </c>
      <c r="U159" s="95">
        <f t="shared" ref="U159:V159" si="712">U138-U145</f>
        <v>-362402.08000000007</v>
      </c>
      <c r="V159" s="95">
        <f t="shared" si="712"/>
        <v>1201984</v>
      </c>
      <c r="W159" s="95">
        <f t="shared" ref="W159:AA159" si="713">W138-W145</f>
        <v>3344934.3699999992</v>
      </c>
      <c r="X159" s="96">
        <f t="shared" si="713"/>
        <v>11533881.440000001</v>
      </c>
      <c r="Y159" s="95">
        <f t="shared" si="713"/>
        <v>9994132</v>
      </c>
      <c r="Z159" s="95">
        <f t="shared" si="713"/>
        <v>5738745</v>
      </c>
      <c r="AA159" s="95">
        <f t="shared" si="713"/>
        <v>-11804952.140000001</v>
      </c>
      <c r="AB159" s="190">
        <v>-5060611.32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7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2">
        <v>24582894</v>
      </c>
      <c r="BI159" s="439">
        <v>717339</v>
      </c>
      <c r="BJ159" s="439">
        <v>-2021726</v>
      </c>
      <c r="BK159" s="439">
        <v>-1602190</v>
      </c>
      <c r="BL159" s="287">
        <v>-8870172</v>
      </c>
      <c r="BM159" s="287">
        <v>-14576849</v>
      </c>
      <c r="BN159" s="287">
        <v>-3339448</v>
      </c>
      <c r="BO159" s="287">
        <v>-7068</v>
      </c>
      <c r="BP159" s="287">
        <v>732960</v>
      </c>
      <c r="BQ159" s="287">
        <v>-7068</v>
      </c>
      <c r="BR159" s="287">
        <v>1057521</v>
      </c>
      <c r="BS159" s="287">
        <v>3867612</v>
      </c>
      <c r="BT159" s="287"/>
      <c r="BU159" s="31">
        <f t="shared" si="691"/>
        <v>-9300380.3699999899</v>
      </c>
      <c r="BV159" s="97">
        <f t="shared" si="691"/>
        <v>-828207.86999999732</v>
      </c>
      <c r="BW159" s="97">
        <f t="shared" si="691"/>
        <v>11468432.350000001</v>
      </c>
      <c r="BX159" s="97">
        <f t="shared" si="691"/>
        <v>-6139660.5699999984</v>
      </c>
      <c r="BY159" s="97">
        <f t="shared" si="691"/>
        <v>2276520.5500000007</v>
      </c>
      <c r="BZ159" s="97">
        <f t="shared" si="691"/>
        <v>661898.83000000194</v>
      </c>
      <c r="CA159" s="97">
        <f t="shared" si="691"/>
        <v>1413052.0099999998</v>
      </c>
      <c r="CB159" s="97">
        <f t="shared" si="691"/>
        <v>3502.5299999993294</v>
      </c>
      <c r="CC159" s="97">
        <f t="shared" si="691"/>
        <v>-2012700.08</v>
      </c>
      <c r="CD159" s="97">
        <f t="shared" si="691"/>
        <v>-2685099.8700000048</v>
      </c>
      <c r="CE159" s="97">
        <f t="shared" si="692"/>
        <v>14270418.859999999</v>
      </c>
      <c r="CF159" s="97">
        <f t="shared" si="692"/>
        <v>1142321.3999999985</v>
      </c>
      <c r="CG159" s="97">
        <f t="shared" si="692"/>
        <v>-5345591.4800000042</v>
      </c>
      <c r="CH159" s="97">
        <f t="shared" si="692"/>
        <v>-6587942.3599999994</v>
      </c>
      <c r="CI159" s="97">
        <f t="shared" si="692"/>
        <v>-7182115.4900000021</v>
      </c>
      <c r="CJ159" s="97">
        <f t="shared" si="692"/>
        <v>21018734.269999996</v>
      </c>
      <c r="CK159" s="97">
        <f t="shared" si="692"/>
        <v>-493766.24000000022</v>
      </c>
      <c r="CL159" s="97">
        <f t="shared" si="692"/>
        <v>-1109031.8800000008</v>
      </c>
      <c r="CM159" s="264">
        <f t="shared" si="692"/>
        <v>1817586.08</v>
      </c>
      <c r="CN159" s="264">
        <f t="shared" si="692"/>
        <v>7466873</v>
      </c>
      <c r="CO159" s="264">
        <f t="shared" si="693"/>
        <v>2147755.6300000008</v>
      </c>
      <c r="CP159" s="319">
        <f t="shared" si="693"/>
        <v>6868538.5599999987</v>
      </c>
      <c r="CQ159" s="34">
        <f t="shared" si="693"/>
        <v>7137841</v>
      </c>
      <c r="CR159" s="34">
        <f t="shared" si="693"/>
        <v>-10022526</v>
      </c>
      <c r="CS159" s="34">
        <f t="shared" si="693"/>
        <v>850808.1400000006</v>
      </c>
      <c r="CT159" s="34">
        <f t="shared" si="693"/>
        <v>-3869815.6799999997</v>
      </c>
      <c r="CU159" s="34">
        <f t="shared" si="693"/>
        <v>61715.890000000596</v>
      </c>
      <c r="CV159" s="34">
        <f t="shared" si="693"/>
        <v>-18467925.599999998</v>
      </c>
      <c r="CW159" s="34">
        <f t="shared" si="693"/>
        <v>731625</v>
      </c>
      <c r="CX159" s="34">
        <f t="shared" si="693"/>
        <v>-4026865.9800000004</v>
      </c>
      <c r="CY159" s="34">
        <f t="shared" si="694"/>
        <v>-195016</v>
      </c>
      <c r="CZ159" s="34">
        <f t="shared" si="694"/>
        <v>-9353401</v>
      </c>
      <c r="DA159" s="34">
        <f t="shared" si="694"/>
        <v>-555576</v>
      </c>
      <c r="DB159" s="34">
        <f t="shared" si="694"/>
        <v>-2033731</v>
      </c>
      <c r="DC159" s="34">
        <f t="shared" si="694"/>
        <v>-13190504</v>
      </c>
      <c r="DD159" s="34">
        <f t="shared" si="694"/>
        <v>1197833</v>
      </c>
      <c r="DE159" s="34">
        <f t="shared" si="694"/>
        <v>2808679</v>
      </c>
      <c r="DF159" s="34">
        <f t="shared" si="694"/>
        <v>1276528</v>
      </c>
      <c r="DG159" s="34">
        <f t="shared" si="694"/>
        <v>-2521258</v>
      </c>
      <c r="DH159" s="34">
        <f t="shared" si="694"/>
        <v>984116</v>
      </c>
      <c r="DI159" s="34">
        <f t="shared" si="695"/>
        <v>-3855099</v>
      </c>
      <c r="DJ159" s="34">
        <f t="shared" si="695"/>
        <v>3763928</v>
      </c>
      <c r="DK159" s="34">
        <f t="shared" si="695"/>
        <v>-1646531</v>
      </c>
      <c r="DL159" s="34">
        <f t="shared" si="695"/>
        <v>298181</v>
      </c>
      <c r="DM159" s="34">
        <f t="shared" si="695"/>
        <v>1869266</v>
      </c>
      <c r="DN159" s="34">
        <f t="shared" si="695"/>
        <v>8214205</v>
      </c>
      <c r="DO159" s="34">
        <f t="shared" si="695"/>
        <v>-3224130</v>
      </c>
      <c r="DP159" s="34">
        <f t="shared" si="695"/>
        <v>1064222</v>
      </c>
      <c r="DQ159" s="34">
        <f t="shared" si="695"/>
        <v>6543275</v>
      </c>
      <c r="DR159" s="34">
        <f t="shared" si="695"/>
        <v>-1216273</v>
      </c>
      <c r="DS159" s="34">
        <f t="shared" si="695"/>
        <v>-1800471</v>
      </c>
      <c r="DT159" s="34">
        <f t="shared" si="695"/>
        <v>4059620</v>
      </c>
      <c r="DU159" s="34">
        <f t="shared" si="695"/>
        <v>6583420</v>
      </c>
      <c r="DV159" s="34">
        <f t="shared" si="695"/>
        <v>1030322</v>
      </c>
      <c r="DW159" s="34">
        <f t="shared" si="695"/>
        <v>379295</v>
      </c>
      <c r="DX159" s="34">
        <f t="shared" si="695"/>
        <v>1443884</v>
      </c>
      <c r="DY159" s="34">
        <f t="shared" si="695"/>
        <v>-2938768</v>
      </c>
      <c r="DZ159" s="327"/>
      <c r="EA159" s="61">
        <f>'MONTHLY SUMMARIES'!H119</f>
        <v>3867612</v>
      </c>
    </row>
    <row r="160" spans="1:132" s="127" customFormat="1" ht="15.75" thickBot="1" x14ac:dyDescent="0.3">
      <c r="A160" s="144"/>
      <c r="B160" s="48" t="s">
        <v>148</v>
      </c>
      <c r="C160" s="123">
        <f>SUM(C155:C159)</f>
        <v>22932770.659999996</v>
      </c>
      <c r="D160" s="124">
        <f t="shared" ref="D160:U160" si="714">SUM(D155:D159)</f>
        <v>-13064901.909999998</v>
      </c>
      <c r="E160" s="124">
        <f t="shared" si="714"/>
        <v>-44181265.519999988</v>
      </c>
      <c r="F160" s="32">
        <f t="shared" si="714"/>
        <v>-30437338.740000006</v>
      </c>
      <c r="G160" s="124">
        <f t="shared" si="714"/>
        <v>-27841411.699999996</v>
      </c>
      <c r="H160" s="124">
        <f t="shared" si="714"/>
        <v>-16335496.780000001</v>
      </c>
      <c r="I160" s="124">
        <f t="shared" si="714"/>
        <v>-16784143.18</v>
      </c>
      <c r="J160" s="124">
        <f t="shared" si="714"/>
        <v>-5599542.5599999987</v>
      </c>
      <c r="K160" s="124">
        <f t="shared" si="714"/>
        <v>23025521.439999998</v>
      </c>
      <c r="L160" s="125">
        <f t="shared" si="714"/>
        <v>71326168.359999999</v>
      </c>
      <c r="M160" s="124">
        <f t="shared" si="714"/>
        <v>29455270.030000009</v>
      </c>
      <c r="N160" s="124">
        <f t="shared" si="714"/>
        <v>27549972.859999999</v>
      </c>
      <c r="O160" s="124">
        <f t="shared" si="714"/>
        <v>-1902459.360000005</v>
      </c>
      <c r="P160" s="124">
        <f t="shared" si="714"/>
        <v>9390504.1300000045</v>
      </c>
      <c r="Q160" s="124">
        <f t="shared" si="714"/>
        <v>-19198956.839999992</v>
      </c>
      <c r="R160" s="124">
        <f t="shared" si="714"/>
        <v>-37170855.359999999</v>
      </c>
      <c r="S160" s="124">
        <f t="shared" si="714"/>
        <v>-19321934.990000002</v>
      </c>
      <c r="T160" s="124">
        <f t="shared" si="714"/>
        <v>-14052496.26</v>
      </c>
      <c r="U160" s="124">
        <f t="shared" si="714"/>
        <v>-11759940.250000002</v>
      </c>
      <c r="V160" s="124">
        <f t="shared" ref="V160:W160" si="715">SUM(V155:V159)</f>
        <v>-4803397</v>
      </c>
      <c r="W160" s="124">
        <f t="shared" si="715"/>
        <v>19282566.289999999</v>
      </c>
      <c r="X160" s="125">
        <f t="shared" ref="X160:AA160" si="716">SUM(X155:X159)</f>
        <v>61590652.579999983</v>
      </c>
      <c r="Y160" s="124">
        <f t="shared" si="716"/>
        <v>66100783</v>
      </c>
      <c r="Z160" s="124">
        <f t="shared" si="716"/>
        <v>51464332</v>
      </c>
      <c r="AA160" s="124">
        <f t="shared" si="716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6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7">
        <v>101890450</v>
      </c>
      <c r="BI160" s="435">
        <v>71837669</v>
      </c>
      <c r="BJ160" s="435">
        <v>45113505</v>
      </c>
      <c r="BK160" s="435">
        <v>18868597</v>
      </c>
      <c r="BL160" s="241">
        <v>-1121879</v>
      </c>
      <c r="BM160" s="241">
        <v>-45354074</v>
      </c>
      <c r="BN160" s="241">
        <v>-18503512</v>
      </c>
      <c r="BO160" s="241">
        <v>-8066585</v>
      </c>
      <c r="BP160" s="241">
        <v>-3881436</v>
      </c>
      <c r="BQ160" s="241">
        <v>-8066585</v>
      </c>
      <c r="BR160" s="241">
        <v>1789673</v>
      </c>
      <c r="BS160" s="241">
        <v>26400812</v>
      </c>
      <c r="BT160" s="241"/>
      <c r="BU160" s="32">
        <f t="shared" si="648"/>
        <v>-24835230.020000003</v>
      </c>
      <c r="BV160" s="126">
        <f t="shared" ref="BV160:BW160" si="717">SUM(BV155:BV159)</f>
        <v>22455406.039999999</v>
      </c>
      <c r="BW160" s="126">
        <f t="shared" si="717"/>
        <v>24982308.68</v>
      </c>
      <c r="BX160" s="126">
        <f t="shared" ref="BX160:BY160" si="718">SUM(BX155:BX159)</f>
        <v>-6733516.6199999955</v>
      </c>
      <c r="BY160" s="126">
        <f t="shared" si="718"/>
        <v>8519476.7099999953</v>
      </c>
      <c r="BZ160" s="126">
        <f t="shared" ref="BZ160:CA160" si="719">SUM(BZ155:BZ159)</f>
        <v>2283000.5200000023</v>
      </c>
      <c r="CA160" s="126">
        <f t="shared" si="719"/>
        <v>5024202.9299999978</v>
      </c>
      <c r="CB160" s="126">
        <f t="shared" ref="CB160:CC160" si="720">SUM(CB155:CB159)</f>
        <v>796145.55999999843</v>
      </c>
      <c r="CC160" s="126">
        <f t="shared" si="720"/>
        <v>-3742955.1499999971</v>
      </c>
      <c r="CD160" s="126">
        <f t="shared" ref="CD160:CE160" si="721">SUM(CD155:CD159)</f>
        <v>-9735515.7800000086</v>
      </c>
      <c r="CE160" s="126">
        <f t="shared" si="721"/>
        <v>36645512.969999991</v>
      </c>
      <c r="CF160" s="126">
        <f t="shared" ref="CF160:CG160" si="722">SUM(CF155:CF159)</f>
        <v>23914359.140000001</v>
      </c>
      <c r="CG160" s="126">
        <f t="shared" si="722"/>
        <v>-1884593.7400000012</v>
      </c>
      <c r="CH160" s="126">
        <f t="shared" ref="CH160:CI160" si="723">SUM(CH155:CH159)</f>
        <v>-16857760.070000015</v>
      </c>
      <c r="CI160" s="126">
        <f t="shared" si="723"/>
        <v>-17070700.010000005</v>
      </c>
      <c r="CJ160" s="126">
        <f t="shared" ref="CJ160:CK160" si="724">SUM(CJ155:CJ159)</f>
        <v>24264299.609999999</v>
      </c>
      <c r="CK160" s="126">
        <f t="shared" si="724"/>
        <v>-2243530.009999997</v>
      </c>
      <c r="CL160" s="126">
        <f t="shared" ref="CL160:CM160" si="725">SUM(CL155:CL159)</f>
        <v>-2629660.5200000005</v>
      </c>
      <c r="CM160" s="261">
        <f t="shared" si="725"/>
        <v>2003787.2500000007</v>
      </c>
      <c r="CN160" s="261">
        <f t="shared" ref="CN160:CO160" si="726">SUM(CN155:CN159)</f>
        <v>6598654</v>
      </c>
      <c r="CO160" s="261">
        <f t="shared" si="726"/>
        <v>6174800.7100000009</v>
      </c>
      <c r="CP160" s="318">
        <f t="shared" ref="CP160:CQ160" si="727">SUM(CP155:CP159)</f>
        <v>23066747.420000009</v>
      </c>
      <c r="CQ160" s="305">
        <f t="shared" si="727"/>
        <v>26312607</v>
      </c>
      <c r="CR160" s="305">
        <f t="shared" ref="CR160:CS160" si="728">SUM(CR155:CR159)</f>
        <v>-26164196</v>
      </c>
      <c r="CS160" s="305">
        <f t="shared" si="728"/>
        <v>15945095.100000005</v>
      </c>
      <c r="CT160" s="305">
        <f t="shared" ref="CT160:CU160" si="729">SUM(CT155:CT159)</f>
        <v>-2934577.0599999912</v>
      </c>
      <c r="CU160" s="305">
        <f t="shared" si="729"/>
        <v>-4175363.1500000022</v>
      </c>
      <c r="CV160" s="305">
        <f t="shared" ref="CV160" si="730">SUM(CV155:CV159)</f>
        <v>-25562325.25</v>
      </c>
      <c r="CW160" s="305">
        <f t="shared" ref="CW160" si="731">SUM(CW155:CW159)</f>
        <v>877906</v>
      </c>
      <c r="CX160" s="305">
        <f t="shared" ref="CX160" si="732">SUM(CX155:CX159)</f>
        <v>-9615946.2199999988</v>
      </c>
      <c r="CY160" s="305">
        <f t="shared" ref="CY160" si="733">SUM(CY155:CY159)</f>
        <v>-1333337</v>
      </c>
      <c r="CZ160" s="305">
        <f t="shared" ref="CZ160" si="734">SUM(CZ155:CZ159)</f>
        <v>-6718579</v>
      </c>
      <c r="DA160" s="305">
        <f t="shared" ref="DA160" si="735">SUM(DA155:DA159)</f>
        <v>-5987892</v>
      </c>
      <c r="DB160" s="342">
        <f t="shared" ref="DB160" si="736">SUM(DB155:DB159)</f>
        <v>18824557</v>
      </c>
      <c r="DC160" s="342">
        <f t="shared" ref="DC160" si="737">SUM(DC155:DC159)</f>
        <v>-36715036</v>
      </c>
      <c r="DD160" s="342">
        <f t="shared" ref="DD160:DE160" si="738">SUM(DD155:DD159)</f>
        <v>9673372</v>
      </c>
      <c r="DE160" s="342">
        <f t="shared" si="738"/>
        <v>-236974</v>
      </c>
      <c r="DF160" s="342">
        <f t="shared" ref="DF160" si="739">SUM(DF155:DF159)</f>
        <v>-10735387</v>
      </c>
      <c r="DG160" s="342">
        <f t="shared" ref="DG160" si="740">SUM(DG155:DG159)</f>
        <v>-7111781</v>
      </c>
      <c r="DH160" s="342">
        <f t="shared" ref="DH160" si="741">SUM(DH155:DH159)</f>
        <v>5894885</v>
      </c>
      <c r="DI160" s="342">
        <f t="shared" ref="DI160" si="742">SUM(DI155:DI159)</f>
        <v>-7378105</v>
      </c>
      <c r="DJ160" s="342">
        <f t="shared" ref="DJ160" si="743">SUM(DJ155:DJ159)</f>
        <v>7877038</v>
      </c>
      <c r="DK160" s="342">
        <f t="shared" ref="DK160:DL160" si="744">SUM(DK155:DK159)</f>
        <v>771382</v>
      </c>
      <c r="DL160" s="342">
        <f t="shared" si="744"/>
        <v>-5394786</v>
      </c>
      <c r="DM160" s="342">
        <f t="shared" ref="DM160:DN160" si="745">SUM(DM155:DM159)</f>
        <v>20065203</v>
      </c>
      <c r="DN160" s="342">
        <f t="shared" si="745"/>
        <v>-1591507</v>
      </c>
      <c r="DO160" s="342">
        <f t="shared" ref="DO160:DP160" si="746">SUM(DO155:DO159)</f>
        <v>16139315</v>
      </c>
      <c r="DP160" s="342">
        <f t="shared" si="746"/>
        <v>10139997</v>
      </c>
      <c r="DQ160" s="342">
        <f t="shared" ref="DQ160" si="747">SUM(DQ155:DQ159)</f>
        <v>6947529</v>
      </c>
      <c r="DR160" s="342">
        <f t="shared" ref="DR160:DS160" si="748">SUM(DR155:DR159)</f>
        <v>20015341</v>
      </c>
      <c r="DS160" s="342">
        <f t="shared" si="748"/>
        <v>2202727</v>
      </c>
      <c r="DT160" s="342">
        <f t="shared" ref="DT160" si="749">SUM(DT155:DT159)</f>
        <v>14070484</v>
      </c>
      <c r="DU160" s="342">
        <f t="shared" ref="DU160:DV160" si="750">SUM(DU155:DU159)</f>
        <v>19999079</v>
      </c>
      <c r="DV160" s="342">
        <f t="shared" si="750"/>
        <v>14539629</v>
      </c>
      <c r="DW160" s="342">
        <f t="shared" ref="DW160" si="751">SUM(DW155:DW159)</f>
        <v>2251523</v>
      </c>
      <c r="DX160" s="342">
        <f t="shared" ref="DX160:DY160" si="752">SUM(DX155:DX159)</f>
        <v>12107781</v>
      </c>
      <c r="DY160" s="342">
        <f t="shared" si="752"/>
        <v>-13133866</v>
      </c>
      <c r="DZ160" s="328"/>
      <c r="EA160" s="32">
        <f t="shared" si="642"/>
        <v>26400812</v>
      </c>
    </row>
    <row r="161" spans="1:132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0"/>
      <c r="CQ161" s="299"/>
      <c r="CR161" s="299"/>
      <c r="CS161" s="299"/>
      <c r="CT161" s="299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  <c r="DF161" s="299"/>
      <c r="DG161" s="299"/>
      <c r="DH161" s="299"/>
      <c r="DI161" s="299"/>
      <c r="DJ161" s="299"/>
      <c r="DK161" s="299"/>
      <c r="DL161" s="299"/>
      <c r="DM161" s="299"/>
      <c r="DN161" s="299"/>
      <c r="DO161" s="299"/>
      <c r="DP161" s="299"/>
      <c r="DQ161" s="299"/>
      <c r="DR161" s="299"/>
      <c r="DS161" s="299"/>
      <c r="DT161" s="299"/>
      <c r="DU161" s="299"/>
      <c r="DV161" s="299"/>
      <c r="DW161" s="299"/>
      <c r="DX161" s="299"/>
      <c r="DY161" s="299"/>
      <c r="DZ161" s="325"/>
      <c r="EA161" s="75"/>
    </row>
    <row r="162" spans="1:132" s="56" customFormat="1" x14ac:dyDescent="0.25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6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398">
        <v>9</v>
      </c>
      <c r="BI162" s="422">
        <v>3</v>
      </c>
      <c r="BJ162" s="422">
        <v>7</v>
      </c>
      <c r="BK162" s="422">
        <v>4</v>
      </c>
      <c r="BL162" s="192">
        <v>1</v>
      </c>
      <c r="BM162" s="192">
        <v>2</v>
      </c>
      <c r="BN162" s="192">
        <v>24</v>
      </c>
      <c r="BO162" s="192">
        <v>1257</v>
      </c>
      <c r="BP162" s="192">
        <v>881</v>
      </c>
      <c r="BQ162" s="192">
        <v>1257</v>
      </c>
      <c r="BR162" s="192">
        <v>1520</v>
      </c>
      <c r="BS162" s="192">
        <v>1304</v>
      </c>
      <c r="BT162" s="192"/>
      <c r="BU162" s="61">
        <f t="shared" ref="BU162:DY162" si="753">O162-C162</f>
        <v>-42</v>
      </c>
      <c r="BV162" s="105">
        <f t="shared" si="753"/>
        <v>-52</v>
      </c>
      <c r="BW162" s="105">
        <f t="shared" si="753"/>
        <v>-64</v>
      </c>
      <c r="BX162" s="105">
        <f t="shared" si="753"/>
        <v>-66</v>
      </c>
      <c r="BY162" s="105">
        <f t="shared" si="753"/>
        <v>-67</v>
      </c>
      <c r="BZ162" s="105">
        <f t="shared" si="753"/>
        <v>-72</v>
      </c>
      <c r="CA162" s="105">
        <f t="shared" si="753"/>
        <v>-68</v>
      </c>
      <c r="CB162" s="105">
        <f t="shared" si="753"/>
        <v>-64</v>
      </c>
      <c r="CC162" s="105">
        <f t="shared" si="753"/>
        <v>-46</v>
      </c>
      <c r="CD162" s="105">
        <f t="shared" si="753"/>
        <v>-46</v>
      </c>
      <c r="CE162" s="105">
        <f t="shared" si="753"/>
        <v>-39</v>
      </c>
      <c r="CF162" s="105">
        <f t="shared" si="753"/>
        <v>-35</v>
      </c>
      <c r="CG162" s="105">
        <f t="shared" si="753"/>
        <v>-28</v>
      </c>
      <c r="CH162" s="105">
        <f t="shared" si="753"/>
        <v>-16</v>
      </c>
      <c r="CI162" s="105">
        <f t="shared" si="753"/>
        <v>-19</v>
      </c>
      <c r="CJ162" s="105">
        <f t="shared" si="753"/>
        <v>-13</v>
      </c>
      <c r="CK162" s="105">
        <f t="shared" si="753"/>
        <v>-1</v>
      </c>
      <c r="CL162" s="105">
        <f t="shared" si="753"/>
        <v>11</v>
      </c>
      <c r="CM162" s="267">
        <f t="shared" si="753"/>
        <v>19</v>
      </c>
      <c r="CN162" s="267">
        <f t="shared" si="753"/>
        <v>31</v>
      </c>
      <c r="CO162" s="267">
        <f t="shared" si="753"/>
        <v>22</v>
      </c>
      <c r="CP162" s="194">
        <f t="shared" si="753"/>
        <v>22</v>
      </c>
      <c r="CQ162" s="56">
        <f t="shared" si="753"/>
        <v>26</v>
      </c>
      <c r="CR162" s="56">
        <f t="shared" si="753"/>
        <v>22</v>
      </c>
      <c r="CS162" s="56">
        <f t="shared" si="753"/>
        <v>20</v>
      </c>
      <c r="CT162" s="56">
        <f t="shared" si="753"/>
        <v>24</v>
      </c>
      <c r="CU162" s="56">
        <f t="shared" si="753"/>
        <v>20</v>
      </c>
      <c r="CV162" s="56">
        <f t="shared" si="753"/>
        <v>19</v>
      </c>
      <c r="CW162" s="56">
        <f t="shared" si="753"/>
        <v>1</v>
      </c>
      <c r="CX162" s="56">
        <f t="shared" si="753"/>
        <v>-11</v>
      </c>
      <c r="CY162" s="56">
        <f t="shared" si="753"/>
        <v>-15</v>
      </c>
      <c r="CZ162" s="56">
        <f t="shared" si="753"/>
        <v>-24</v>
      </c>
      <c r="DA162" s="56">
        <f t="shared" si="753"/>
        <v>41</v>
      </c>
      <c r="DB162" s="56">
        <f t="shared" si="753"/>
        <v>16</v>
      </c>
      <c r="DC162" s="56">
        <f t="shared" si="753"/>
        <v>-5</v>
      </c>
      <c r="DD162" s="56">
        <f t="shared" si="753"/>
        <v>-16</v>
      </c>
      <c r="DE162" s="56">
        <f t="shared" si="753"/>
        <v>-19</v>
      </c>
      <c r="DF162" s="56">
        <f t="shared" si="753"/>
        <v>-25</v>
      </c>
      <c r="DG162" s="56">
        <f t="shared" si="753"/>
        <v>-24</v>
      </c>
      <c r="DH162" s="56">
        <f t="shared" si="753"/>
        <v>-25</v>
      </c>
      <c r="DI162" s="56">
        <f t="shared" si="753"/>
        <v>-26</v>
      </c>
      <c r="DJ162" s="56">
        <f t="shared" si="753"/>
        <v>-26</v>
      </c>
      <c r="DK162" s="56">
        <f t="shared" si="753"/>
        <v>-17</v>
      </c>
      <c r="DL162" s="56">
        <f t="shared" si="753"/>
        <v>-12</v>
      </c>
      <c r="DM162" s="56">
        <f t="shared" si="753"/>
        <v>-71</v>
      </c>
      <c r="DN162" s="56">
        <f t="shared" si="753"/>
        <v>-48</v>
      </c>
      <c r="DO162" s="56">
        <f t="shared" si="753"/>
        <v>-32</v>
      </c>
      <c r="DP162" s="56">
        <f t="shared" si="753"/>
        <v>-12</v>
      </c>
      <c r="DQ162" s="56">
        <f t="shared" si="753"/>
        <v>-9</v>
      </c>
      <c r="DR162" s="56">
        <f t="shared" si="753"/>
        <v>-12</v>
      </c>
      <c r="DS162" s="56">
        <f t="shared" si="753"/>
        <v>-9</v>
      </c>
      <c r="DT162" s="56">
        <f t="shared" si="753"/>
        <v>15</v>
      </c>
      <c r="DU162" s="56">
        <f t="shared" si="753"/>
        <v>1254</v>
      </c>
      <c r="DV162" s="56">
        <f t="shared" si="753"/>
        <v>879</v>
      </c>
      <c r="DW162" s="56">
        <f t="shared" si="753"/>
        <v>1245</v>
      </c>
      <c r="DX162" s="56">
        <f t="shared" si="753"/>
        <v>1508</v>
      </c>
      <c r="DY162" s="56">
        <f t="shared" si="753"/>
        <v>1295</v>
      </c>
      <c r="DZ162" s="325"/>
      <c r="EA162" s="61">
        <f>'MONTHLY SUMMARIES'!H122</f>
        <v>1304</v>
      </c>
    </row>
    <row r="163" spans="1:132" s="56" customFormat="1" x14ac:dyDescent="0.2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17</v>
      </c>
      <c r="X163" s="104">
        <f>X162-X164</f>
        <v>19</v>
      </c>
      <c r="Y163" s="205">
        <f>Y162-Y164</f>
        <v>14</v>
      </c>
      <c r="Z163" s="205">
        <f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6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398">
        <v>9</v>
      </c>
      <c r="BI163" s="422">
        <v>3</v>
      </c>
      <c r="BJ163" s="422">
        <v>7</v>
      </c>
      <c r="BK163" s="422">
        <v>4</v>
      </c>
      <c r="BL163" s="192">
        <v>1</v>
      </c>
      <c r="BM163" s="192">
        <v>2</v>
      </c>
      <c r="BN163" s="192">
        <v>20</v>
      </c>
      <c r="BO163" s="192">
        <v>1253</v>
      </c>
      <c r="BP163" s="192">
        <v>877</v>
      </c>
      <c r="BQ163" s="192">
        <v>1253</v>
      </c>
      <c r="BR163" s="192">
        <v>1516</v>
      </c>
      <c r="BS163" s="192">
        <v>1300</v>
      </c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DZ163" s="325"/>
      <c r="EA163" s="75">
        <f>EA162-EA164</f>
        <v>1300</v>
      </c>
    </row>
    <row r="164" spans="1:132" s="56" customFormat="1" x14ac:dyDescent="0.2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6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8">
        <v>0</v>
      </c>
      <c r="BI164" s="422">
        <v>0</v>
      </c>
      <c r="BJ164" s="422">
        <v>0</v>
      </c>
      <c r="BK164" s="422">
        <v>0</v>
      </c>
      <c r="BL164" s="192">
        <v>0</v>
      </c>
      <c r="BM164" s="192">
        <v>0</v>
      </c>
      <c r="BN164" s="192">
        <v>4</v>
      </c>
      <c r="BO164" s="192">
        <v>4</v>
      </c>
      <c r="BP164" s="192">
        <v>4</v>
      </c>
      <c r="BQ164" s="192">
        <v>4</v>
      </c>
      <c r="BR164" s="192">
        <v>4</v>
      </c>
      <c r="BS164" s="192">
        <v>4</v>
      </c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DZ164" s="325"/>
      <c r="EA164" s="61">
        <f>IF(ISERROR(GETPIVOTDATA("VALUE",'CRS ESCO pvt'!$I$2,"DATE_FILE",$EA$8,"COMPANY",$EA$6,"TRIM_CAT","Residential-ESCO","TRIM_LINE",A161))=TRUE,0,GETPIVOTDATA("VALUE",'CRS ESCO pvt'!$I$2,"DATE_FILE",$EA$8,"COMPANY",$EA$6,"TRIM_CAT","Residential-ESCO","TRIM_LINE",A161))</f>
        <v>4</v>
      </c>
    </row>
    <row r="165" spans="1:132" s="56" customFormat="1" x14ac:dyDescent="0.25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6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398">
        <v>1861</v>
      </c>
      <c r="BI165" s="422">
        <v>1610</v>
      </c>
      <c r="BJ165" s="422">
        <v>1505</v>
      </c>
      <c r="BK165" s="422">
        <v>1502</v>
      </c>
      <c r="BL165" s="192">
        <v>1560</v>
      </c>
      <c r="BM165" s="192">
        <v>1406</v>
      </c>
      <c r="BN165" s="192">
        <v>22771</v>
      </c>
      <c r="BO165" s="192">
        <v>14220</v>
      </c>
      <c r="BP165" s="192">
        <v>23890</v>
      </c>
      <c r="BQ165" s="192">
        <v>14220</v>
      </c>
      <c r="BR165" s="192">
        <v>12660</v>
      </c>
      <c r="BS165" s="192">
        <v>11537</v>
      </c>
      <c r="BT165" s="192"/>
      <c r="BU165" s="61">
        <f t="shared" ref="BU165:DY165" si="754">O165-C165</f>
        <v>237</v>
      </c>
      <c r="BV165" s="105">
        <f t="shared" si="754"/>
        <v>199</v>
      </c>
      <c r="BW165" s="105">
        <f t="shared" si="754"/>
        <v>112</v>
      </c>
      <c r="BX165" s="105">
        <f t="shared" si="754"/>
        <v>91</v>
      </c>
      <c r="BY165" s="105">
        <f t="shared" si="754"/>
        <v>80</v>
      </c>
      <c r="BZ165" s="105">
        <f t="shared" si="754"/>
        <v>10</v>
      </c>
      <c r="CA165" s="105">
        <f t="shared" si="754"/>
        <v>-74</v>
      </c>
      <c r="CB165" s="105">
        <f t="shared" si="754"/>
        <v>-3</v>
      </c>
      <c r="CC165" s="105">
        <f t="shared" si="754"/>
        <v>87</v>
      </c>
      <c r="CD165" s="105">
        <f t="shared" si="754"/>
        <v>188</v>
      </c>
      <c r="CE165" s="105">
        <f t="shared" si="754"/>
        <v>403</v>
      </c>
      <c r="CF165" s="105">
        <f t="shared" si="754"/>
        <v>685</v>
      </c>
      <c r="CG165" s="105">
        <f t="shared" si="754"/>
        <v>792</v>
      </c>
      <c r="CH165" s="105">
        <f t="shared" si="754"/>
        <v>1098</v>
      </c>
      <c r="CI165" s="105">
        <f t="shared" si="754"/>
        <v>1170</v>
      </c>
      <c r="CJ165" s="105">
        <f t="shared" si="754"/>
        <v>1332</v>
      </c>
      <c r="CK165" s="105">
        <f t="shared" si="754"/>
        <v>1719</v>
      </c>
      <c r="CL165" s="105">
        <f t="shared" si="754"/>
        <v>2114</v>
      </c>
      <c r="CM165" s="267">
        <f t="shared" si="754"/>
        <v>2391</v>
      </c>
      <c r="CN165" s="267">
        <f t="shared" si="754"/>
        <v>2435</v>
      </c>
      <c r="CO165" s="267">
        <f t="shared" si="754"/>
        <v>2172</v>
      </c>
      <c r="CP165" s="194">
        <f t="shared" si="754"/>
        <v>2044</v>
      </c>
      <c r="CQ165" s="56">
        <f t="shared" si="754"/>
        <v>1729</v>
      </c>
      <c r="CR165" s="56">
        <f t="shared" si="754"/>
        <v>1240</v>
      </c>
      <c r="CS165" s="56">
        <f t="shared" si="754"/>
        <v>811</v>
      </c>
      <c r="CT165" s="56">
        <f t="shared" si="754"/>
        <v>245</v>
      </c>
      <c r="CU165" s="56">
        <f t="shared" si="754"/>
        <v>-71</v>
      </c>
      <c r="CV165" s="56">
        <f t="shared" si="754"/>
        <v>-333</v>
      </c>
      <c r="CW165" s="56">
        <f t="shared" si="754"/>
        <v>-698</v>
      </c>
      <c r="CX165" s="56">
        <f t="shared" si="754"/>
        <v>-1196</v>
      </c>
      <c r="CY165" s="56">
        <f t="shared" si="754"/>
        <v>-1340</v>
      </c>
      <c r="CZ165" s="56">
        <f t="shared" si="754"/>
        <v>-1444</v>
      </c>
      <c r="DA165" s="56">
        <f t="shared" si="754"/>
        <v>-1436</v>
      </c>
      <c r="DB165" s="56">
        <f t="shared" si="754"/>
        <v>-1350</v>
      </c>
      <c r="DC165" s="56">
        <f t="shared" si="754"/>
        <v>-1342</v>
      </c>
      <c r="DD165" s="56">
        <f t="shared" si="754"/>
        <v>-1261</v>
      </c>
      <c r="DE165" s="56">
        <f t="shared" si="754"/>
        <v>-1124</v>
      </c>
      <c r="DF165" s="56">
        <f t="shared" si="754"/>
        <v>-735</v>
      </c>
      <c r="DG165" s="56">
        <f t="shared" si="754"/>
        <v>-462</v>
      </c>
      <c r="DH165" s="56">
        <f t="shared" si="754"/>
        <v>-337</v>
      </c>
      <c r="DI165" s="56">
        <f t="shared" si="754"/>
        <v>-284</v>
      </c>
      <c r="DJ165" s="56">
        <f t="shared" si="754"/>
        <v>-27</v>
      </c>
      <c r="DK165" s="56">
        <f t="shared" si="754"/>
        <v>107</v>
      </c>
      <c r="DL165" s="56">
        <f t="shared" si="754"/>
        <v>65</v>
      </c>
      <c r="DM165" s="56">
        <f t="shared" si="754"/>
        <v>218</v>
      </c>
      <c r="DN165" s="56">
        <f t="shared" si="754"/>
        <v>127</v>
      </c>
      <c r="DO165" s="56">
        <f t="shared" si="754"/>
        <v>24</v>
      </c>
      <c r="DP165" s="56">
        <f t="shared" si="754"/>
        <v>82</v>
      </c>
      <c r="DQ165" s="56">
        <f t="shared" si="754"/>
        <v>227</v>
      </c>
      <c r="DR165" s="56">
        <f t="shared" si="754"/>
        <v>163</v>
      </c>
      <c r="DS165" s="56">
        <f t="shared" si="754"/>
        <v>-64</v>
      </c>
      <c r="DT165" s="56">
        <f t="shared" si="754"/>
        <v>21245</v>
      </c>
      <c r="DU165" s="56">
        <f t="shared" si="754"/>
        <v>12610</v>
      </c>
      <c r="DV165" s="56">
        <f t="shared" si="754"/>
        <v>22156</v>
      </c>
      <c r="DW165" s="56">
        <f t="shared" si="754"/>
        <v>12284</v>
      </c>
      <c r="DX165" s="56">
        <f t="shared" si="754"/>
        <v>10724</v>
      </c>
      <c r="DY165" s="56">
        <f t="shared" si="754"/>
        <v>9581</v>
      </c>
      <c r="DZ165" s="325"/>
      <c r="EA165" s="61">
        <f>'MONTHLY SUMMARIES'!H123</f>
        <v>11537</v>
      </c>
    </row>
    <row r="166" spans="1:132" s="56" customFormat="1" x14ac:dyDescent="0.2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992</v>
      </c>
      <c r="X166" s="104">
        <f>X165-X167</f>
        <v>1029</v>
      </c>
      <c r="Y166" s="205">
        <f>Y165-Y167</f>
        <v>1190</v>
      </c>
      <c r="Z166" s="205">
        <f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6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398">
        <v>1860</v>
      </c>
      <c r="BI166" s="422">
        <v>1608</v>
      </c>
      <c r="BJ166" s="422">
        <v>1503</v>
      </c>
      <c r="BK166" s="422">
        <v>1501</v>
      </c>
      <c r="BL166" s="192">
        <v>1559</v>
      </c>
      <c r="BM166" s="192">
        <v>1405</v>
      </c>
      <c r="BN166" s="192">
        <v>22721</v>
      </c>
      <c r="BO166" s="192">
        <v>14169</v>
      </c>
      <c r="BP166" s="192">
        <v>23837</v>
      </c>
      <c r="BQ166" s="192">
        <v>14169</v>
      </c>
      <c r="BR166" s="192">
        <v>12614</v>
      </c>
      <c r="BS166" s="192">
        <v>11493</v>
      </c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DZ166" s="325"/>
      <c r="EA166" s="75">
        <f>EA165-EA167</f>
        <v>11493</v>
      </c>
    </row>
    <row r="167" spans="1:132" s="56" customFormat="1" x14ac:dyDescent="0.2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6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398">
        <v>1</v>
      </c>
      <c r="BI167" s="422">
        <v>2</v>
      </c>
      <c r="BJ167" s="422">
        <v>2</v>
      </c>
      <c r="BK167" s="422">
        <v>1</v>
      </c>
      <c r="BL167" s="192">
        <v>1</v>
      </c>
      <c r="BM167" s="192">
        <v>1</v>
      </c>
      <c r="BN167" s="192">
        <v>50</v>
      </c>
      <c r="BO167" s="192">
        <v>51</v>
      </c>
      <c r="BP167" s="192">
        <v>53</v>
      </c>
      <c r="BQ167" s="192">
        <v>51</v>
      </c>
      <c r="BR167" s="192">
        <v>46</v>
      </c>
      <c r="BS167" s="192">
        <v>44</v>
      </c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DZ167" s="325"/>
      <c r="EA167" s="61">
        <f>IF(ISERROR(GETPIVOTDATA("VALUE",'CRS ESCO pvt'!$I$2,"DATE_FILE",$EA$8,"COMPANY",$EA$6,"TRIM_CAT","Low Income Residential-ESCO","TRIM_LINE",A161))=TRUE,0,GETPIVOTDATA("VALUE",'CRS ESCO pvt'!$I$2,"DATE_FILE",$EA$8,"COMPANY",$EA$6,"TRIM_CAT","Low Income Residential-ESCO","TRIM_LINE",A161))</f>
        <v>44</v>
      </c>
    </row>
    <row r="168" spans="1:132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/>
      <c r="BU168" s="61">
        <f t="shared" ref="BU168:CD170" si="755">O168-C168</f>
        <v>0</v>
      </c>
      <c r="BV168" s="105">
        <f t="shared" si="755"/>
        <v>0</v>
      </c>
      <c r="BW168" s="105">
        <f t="shared" si="755"/>
        <v>0</v>
      </c>
      <c r="BX168" s="105">
        <f t="shared" si="755"/>
        <v>0</v>
      </c>
      <c r="BY168" s="105">
        <f t="shared" si="755"/>
        <v>0</v>
      </c>
      <c r="BZ168" s="105">
        <f t="shared" si="755"/>
        <v>0</v>
      </c>
      <c r="CA168" s="105">
        <f t="shared" si="755"/>
        <v>0</v>
      </c>
      <c r="CB168" s="105">
        <f t="shared" si="755"/>
        <v>0</v>
      </c>
      <c r="CC168" s="105">
        <f t="shared" si="755"/>
        <v>0</v>
      </c>
      <c r="CD168" s="105">
        <f t="shared" si="755"/>
        <v>0</v>
      </c>
      <c r="CE168" s="105">
        <f t="shared" ref="CE168:CN170" si="756">Y168-M168</f>
        <v>0</v>
      </c>
      <c r="CF168" s="105">
        <f t="shared" si="756"/>
        <v>0</v>
      </c>
      <c r="CG168" s="105">
        <f t="shared" si="756"/>
        <v>0</v>
      </c>
      <c r="CH168" s="105">
        <f t="shared" si="756"/>
        <v>0</v>
      </c>
      <c r="CI168" s="105">
        <f t="shared" si="756"/>
        <v>0</v>
      </c>
      <c r="CJ168" s="105">
        <f t="shared" si="756"/>
        <v>0</v>
      </c>
      <c r="CK168" s="105">
        <f t="shared" si="756"/>
        <v>0</v>
      </c>
      <c r="CL168" s="105">
        <f t="shared" si="756"/>
        <v>0</v>
      </c>
      <c r="CM168" s="267">
        <f t="shared" si="756"/>
        <v>0</v>
      </c>
      <c r="CN168" s="267">
        <f t="shared" si="756"/>
        <v>0</v>
      </c>
      <c r="CO168" s="267">
        <f t="shared" ref="CO168:CX170" si="757">AI168-W168</f>
        <v>0</v>
      </c>
      <c r="CP168" s="194">
        <f t="shared" si="757"/>
        <v>0</v>
      </c>
      <c r="CQ168" s="56">
        <f t="shared" si="757"/>
        <v>0</v>
      </c>
      <c r="CR168" s="56">
        <f t="shared" si="757"/>
        <v>0</v>
      </c>
      <c r="CS168" s="56">
        <f t="shared" si="757"/>
        <v>0</v>
      </c>
      <c r="CT168" s="56">
        <f t="shared" si="757"/>
        <v>0</v>
      </c>
      <c r="CU168" s="56">
        <f t="shared" si="757"/>
        <v>0</v>
      </c>
      <c r="CV168" s="56">
        <f t="shared" si="757"/>
        <v>0</v>
      </c>
      <c r="CW168" s="56">
        <f t="shared" si="757"/>
        <v>0</v>
      </c>
      <c r="CX168" s="56">
        <f t="shared" si="757"/>
        <v>0</v>
      </c>
      <c r="CY168" s="56">
        <f t="shared" ref="CY168:DH170" si="758">AS168-AG168</f>
        <v>0</v>
      </c>
      <c r="CZ168" s="56">
        <f t="shared" si="758"/>
        <v>0</v>
      </c>
      <c r="DA168" s="56">
        <f t="shared" si="758"/>
        <v>0</v>
      </c>
      <c r="DB168" s="56">
        <f t="shared" si="758"/>
        <v>0</v>
      </c>
      <c r="DC168" s="56">
        <f t="shared" si="758"/>
        <v>0</v>
      </c>
      <c r="DD168" s="56">
        <f t="shared" si="758"/>
        <v>0</v>
      </c>
      <c r="DE168" s="56">
        <f t="shared" si="758"/>
        <v>0</v>
      </c>
      <c r="DF168" s="56">
        <f t="shared" si="758"/>
        <v>0</v>
      </c>
      <c r="DG168" s="56">
        <f t="shared" si="758"/>
        <v>0</v>
      </c>
      <c r="DH168" s="56">
        <f t="shared" si="758"/>
        <v>0</v>
      </c>
      <c r="DI168" s="56">
        <f t="shared" ref="DI168:DY170" si="759">BC168-AQ168</f>
        <v>0</v>
      </c>
      <c r="DJ168" s="56">
        <f t="shared" si="759"/>
        <v>0</v>
      </c>
      <c r="DK168" s="56">
        <f t="shared" si="759"/>
        <v>0</v>
      </c>
      <c r="DL168" s="56">
        <f t="shared" si="759"/>
        <v>0</v>
      </c>
      <c r="DM168" s="56">
        <f t="shared" si="759"/>
        <v>0</v>
      </c>
      <c r="DN168" s="56">
        <f t="shared" si="759"/>
        <v>0</v>
      </c>
      <c r="DO168" s="56">
        <f t="shared" si="759"/>
        <v>0</v>
      </c>
      <c r="DP168" s="56">
        <f t="shared" si="759"/>
        <v>0</v>
      </c>
      <c r="DQ168" s="56">
        <f t="shared" si="759"/>
        <v>0</v>
      </c>
      <c r="DR168" s="56">
        <f t="shared" si="759"/>
        <v>0</v>
      </c>
      <c r="DS168" s="56">
        <f t="shared" si="759"/>
        <v>0</v>
      </c>
      <c r="DT168" s="56">
        <f t="shared" si="759"/>
        <v>0</v>
      </c>
      <c r="DU168" s="56">
        <f t="shared" si="759"/>
        <v>0</v>
      </c>
      <c r="DV168" s="56">
        <f t="shared" si="759"/>
        <v>0</v>
      </c>
      <c r="DW168" s="56">
        <f t="shared" si="759"/>
        <v>0</v>
      </c>
      <c r="DX168" s="56">
        <f t="shared" si="759"/>
        <v>0</v>
      </c>
      <c r="DY168" s="56">
        <f t="shared" si="759"/>
        <v>0</v>
      </c>
      <c r="DZ168" s="325"/>
      <c r="EA168" s="61">
        <f>'MONTHLY SUMMARIES'!H124</f>
        <v>0</v>
      </c>
    </row>
    <row r="169" spans="1:132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/>
      <c r="BU169" s="61">
        <f t="shared" si="755"/>
        <v>0</v>
      </c>
      <c r="BV169" s="105">
        <f t="shared" si="755"/>
        <v>0</v>
      </c>
      <c r="BW169" s="105">
        <f t="shared" si="755"/>
        <v>0</v>
      </c>
      <c r="BX169" s="105">
        <f t="shared" si="755"/>
        <v>0</v>
      </c>
      <c r="BY169" s="105">
        <f t="shared" si="755"/>
        <v>0</v>
      </c>
      <c r="BZ169" s="105">
        <f t="shared" si="755"/>
        <v>0</v>
      </c>
      <c r="CA169" s="105">
        <f t="shared" si="755"/>
        <v>0</v>
      </c>
      <c r="CB169" s="105">
        <f t="shared" si="755"/>
        <v>0</v>
      </c>
      <c r="CC169" s="105">
        <f t="shared" si="755"/>
        <v>0</v>
      </c>
      <c r="CD169" s="105">
        <f t="shared" si="755"/>
        <v>0</v>
      </c>
      <c r="CE169" s="105">
        <f t="shared" si="756"/>
        <v>0</v>
      </c>
      <c r="CF169" s="105">
        <f t="shared" si="756"/>
        <v>0</v>
      </c>
      <c r="CG169" s="105">
        <f t="shared" si="756"/>
        <v>0</v>
      </c>
      <c r="CH169" s="105">
        <f t="shared" si="756"/>
        <v>0</v>
      </c>
      <c r="CI169" s="105">
        <f t="shared" si="756"/>
        <v>0</v>
      </c>
      <c r="CJ169" s="105">
        <f t="shared" si="756"/>
        <v>0</v>
      </c>
      <c r="CK169" s="105">
        <f t="shared" si="756"/>
        <v>0</v>
      </c>
      <c r="CL169" s="105">
        <f t="shared" si="756"/>
        <v>0</v>
      </c>
      <c r="CM169" s="267">
        <f t="shared" si="756"/>
        <v>0</v>
      </c>
      <c r="CN169" s="267">
        <f t="shared" si="756"/>
        <v>0</v>
      </c>
      <c r="CO169" s="267">
        <f t="shared" si="757"/>
        <v>0</v>
      </c>
      <c r="CP169" s="194">
        <f t="shared" si="757"/>
        <v>0</v>
      </c>
      <c r="CQ169" s="56">
        <f t="shared" si="757"/>
        <v>0</v>
      </c>
      <c r="CR169" s="56">
        <f t="shared" si="757"/>
        <v>0</v>
      </c>
      <c r="CS169" s="56">
        <f t="shared" si="757"/>
        <v>0</v>
      </c>
      <c r="CT169" s="56">
        <f t="shared" si="757"/>
        <v>0</v>
      </c>
      <c r="CU169" s="56">
        <f t="shared" si="757"/>
        <v>0</v>
      </c>
      <c r="CV169" s="56">
        <f t="shared" si="757"/>
        <v>0</v>
      </c>
      <c r="CW169" s="56">
        <f t="shared" si="757"/>
        <v>0</v>
      </c>
      <c r="CX169" s="56">
        <f t="shared" si="757"/>
        <v>0</v>
      </c>
      <c r="CY169" s="56">
        <f t="shared" si="758"/>
        <v>0</v>
      </c>
      <c r="CZ169" s="56">
        <f t="shared" si="758"/>
        <v>0</v>
      </c>
      <c r="DA169" s="56">
        <f t="shared" si="758"/>
        <v>0</v>
      </c>
      <c r="DB169" s="56">
        <f t="shared" si="758"/>
        <v>0</v>
      </c>
      <c r="DC169" s="56">
        <f t="shared" si="758"/>
        <v>0</v>
      </c>
      <c r="DD169" s="56">
        <f t="shared" si="758"/>
        <v>0</v>
      </c>
      <c r="DE169" s="56">
        <f t="shared" si="758"/>
        <v>0</v>
      </c>
      <c r="DF169" s="56">
        <f t="shared" si="758"/>
        <v>0</v>
      </c>
      <c r="DG169" s="56">
        <f t="shared" si="758"/>
        <v>0</v>
      </c>
      <c r="DH169" s="56">
        <f t="shared" si="758"/>
        <v>0</v>
      </c>
      <c r="DI169" s="56">
        <f t="shared" si="759"/>
        <v>0</v>
      </c>
      <c r="DJ169" s="56">
        <f t="shared" si="759"/>
        <v>0</v>
      </c>
      <c r="DK169" s="56">
        <f t="shared" si="759"/>
        <v>0</v>
      </c>
      <c r="DL169" s="56">
        <f t="shared" si="759"/>
        <v>0</v>
      </c>
      <c r="DM169" s="56">
        <f t="shared" si="759"/>
        <v>0</v>
      </c>
      <c r="DN169" s="56">
        <f t="shared" si="759"/>
        <v>0</v>
      </c>
      <c r="DO169" s="56">
        <f t="shared" si="759"/>
        <v>0</v>
      </c>
      <c r="DP169" s="56">
        <f t="shared" si="759"/>
        <v>0</v>
      </c>
      <c r="DQ169" s="56">
        <f t="shared" si="759"/>
        <v>0</v>
      </c>
      <c r="DR169" s="56">
        <f t="shared" si="759"/>
        <v>0</v>
      </c>
      <c r="DS169" s="56">
        <f t="shared" si="759"/>
        <v>0</v>
      </c>
      <c r="DT169" s="56">
        <f t="shared" si="759"/>
        <v>0</v>
      </c>
      <c r="DU169" s="56">
        <f t="shared" si="759"/>
        <v>0</v>
      </c>
      <c r="DV169" s="56">
        <f t="shared" si="759"/>
        <v>0</v>
      </c>
      <c r="DW169" s="56">
        <f t="shared" si="759"/>
        <v>0</v>
      </c>
      <c r="DX169" s="56">
        <f t="shared" si="759"/>
        <v>0</v>
      </c>
      <c r="DY169" s="56">
        <f t="shared" si="759"/>
        <v>0</v>
      </c>
      <c r="DZ169" s="325"/>
      <c r="EA169" s="61">
        <f>'MONTHLY SUMMARIES'!H125</f>
        <v>0</v>
      </c>
    </row>
    <row r="170" spans="1:132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/>
      <c r="BU170" s="61">
        <f t="shared" si="755"/>
        <v>0</v>
      </c>
      <c r="BV170" s="105">
        <f t="shared" si="755"/>
        <v>0</v>
      </c>
      <c r="BW170" s="105">
        <f t="shared" si="755"/>
        <v>0</v>
      </c>
      <c r="BX170" s="105">
        <f t="shared" si="755"/>
        <v>0</v>
      </c>
      <c r="BY170" s="105">
        <f t="shared" si="755"/>
        <v>0</v>
      </c>
      <c r="BZ170" s="105">
        <f t="shared" si="755"/>
        <v>0</v>
      </c>
      <c r="CA170" s="105">
        <f t="shared" si="755"/>
        <v>0</v>
      </c>
      <c r="CB170" s="105">
        <f t="shared" si="755"/>
        <v>0</v>
      </c>
      <c r="CC170" s="105">
        <f t="shared" si="755"/>
        <v>0</v>
      </c>
      <c r="CD170" s="105">
        <f t="shared" si="755"/>
        <v>0</v>
      </c>
      <c r="CE170" s="105">
        <f t="shared" si="756"/>
        <v>0</v>
      </c>
      <c r="CF170" s="105">
        <f t="shared" si="756"/>
        <v>0</v>
      </c>
      <c r="CG170" s="105">
        <f t="shared" si="756"/>
        <v>0</v>
      </c>
      <c r="CH170" s="105">
        <f t="shared" si="756"/>
        <v>0</v>
      </c>
      <c r="CI170" s="105">
        <f t="shared" si="756"/>
        <v>0</v>
      </c>
      <c r="CJ170" s="105">
        <f t="shared" si="756"/>
        <v>0</v>
      </c>
      <c r="CK170" s="105">
        <f t="shared" si="756"/>
        <v>0</v>
      </c>
      <c r="CL170" s="105">
        <f t="shared" si="756"/>
        <v>0</v>
      </c>
      <c r="CM170" s="267">
        <f t="shared" si="756"/>
        <v>0</v>
      </c>
      <c r="CN170" s="267">
        <f t="shared" si="756"/>
        <v>0</v>
      </c>
      <c r="CO170" s="267">
        <f t="shared" si="757"/>
        <v>0</v>
      </c>
      <c r="CP170" s="194">
        <f t="shared" si="757"/>
        <v>0</v>
      </c>
      <c r="CQ170" s="56">
        <f t="shared" si="757"/>
        <v>0</v>
      </c>
      <c r="CR170" s="56">
        <f t="shared" si="757"/>
        <v>0</v>
      </c>
      <c r="CS170" s="56">
        <f t="shared" si="757"/>
        <v>0</v>
      </c>
      <c r="CT170" s="56">
        <f t="shared" si="757"/>
        <v>0</v>
      </c>
      <c r="CU170" s="56">
        <f t="shared" si="757"/>
        <v>0</v>
      </c>
      <c r="CV170" s="56">
        <f t="shared" si="757"/>
        <v>0</v>
      </c>
      <c r="CW170" s="56">
        <f t="shared" si="757"/>
        <v>0</v>
      </c>
      <c r="CX170" s="56">
        <f t="shared" si="757"/>
        <v>0</v>
      </c>
      <c r="CY170" s="56">
        <f t="shared" si="758"/>
        <v>0</v>
      </c>
      <c r="CZ170" s="56">
        <f t="shared" si="758"/>
        <v>0</v>
      </c>
      <c r="DA170" s="56">
        <f t="shared" si="758"/>
        <v>0</v>
      </c>
      <c r="DB170" s="56">
        <f t="shared" si="758"/>
        <v>0</v>
      </c>
      <c r="DC170" s="56">
        <f t="shared" si="758"/>
        <v>0</v>
      </c>
      <c r="DD170" s="56">
        <f t="shared" si="758"/>
        <v>0</v>
      </c>
      <c r="DE170" s="56">
        <f t="shared" si="758"/>
        <v>0</v>
      </c>
      <c r="DF170" s="56">
        <f t="shared" si="758"/>
        <v>0</v>
      </c>
      <c r="DG170" s="56">
        <f t="shared" si="758"/>
        <v>0</v>
      </c>
      <c r="DH170" s="56">
        <f t="shared" si="758"/>
        <v>0</v>
      </c>
      <c r="DI170" s="56">
        <f t="shared" si="759"/>
        <v>0</v>
      </c>
      <c r="DJ170" s="56">
        <f t="shared" si="759"/>
        <v>0</v>
      </c>
      <c r="DK170" s="56">
        <f t="shared" si="759"/>
        <v>0</v>
      </c>
      <c r="DL170" s="56">
        <f t="shared" si="759"/>
        <v>0</v>
      </c>
      <c r="DM170" s="56">
        <f t="shared" si="759"/>
        <v>0</v>
      </c>
      <c r="DN170" s="56">
        <f t="shared" si="759"/>
        <v>0</v>
      </c>
      <c r="DO170" s="56">
        <f t="shared" si="759"/>
        <v>0</v>
      </c>
      <c r="DP170" s="56">
        <f t="shared" si="759"/>
        <v>0</v>
      </c>
      <c r="DQ170" s="56">
        <f t="shared" si="759"/>
        <v>0</v>
      </c>
      <c r="DR170" s="56">
        <f t="shared" si="759"/>
        <v>0</v>
      </c>
      <c r="DS170" s="56">
        <f t="shared" si="759"/>
        <v>0</v>
      </c>
      <c r="DT170" s="56">
        <f t="shared" si="759"/>
        <v>0</v>
      </c>
      <c r="DU170" s="56">
        <f t="shared" si="759"/>
        <v>0</v>
      </c>
      <c r="DV170" s="56">
        <f t="shared" si="759"/>
        <v>0</v>
      </c>
      <c r="DW170" s="56">
        <f t="shared" si="759"/>
        <v>0</v>
      </c>
      <c r="DX170" s="56">
        <f t="shared" si="759"/>
        <v>0</v>
      </c>
      <c r="DY170" s="56">
        <f t="shared" si="759"/>
        <v>0</v>
      </c>
      <c r="DZ170" s="325"/>
      <c r="EA170" s="61">
        <f>'MONTHLY SUMMARIES'!H126</f>
        <v>0</v>
      </c>
    </row>
    <row r="171" spans="1:132" s="70" customFormat="1" x14ac:dyDescent="0.25">
      <c r="A171" s="144"/>
      <c r="B171" s="57" t="s">
        <v>148</v>
      </c>
      <c r="C171" s="118">
        <f t="shared" ref="C171:V171" si="760">SUM(C162:C170)</f>
        <v>641</v>
      </c>
      <c r="D171" s="119">
        <f t="shared" si="760"/>
        <v>672</v>
      </c>
      <c r="E171" s="119">
        <f t="shared" si="760"/>
        <v>819</v>
      </c>
      <c r="F171" s="120">
        <f t="shared" si="760"/>
        <v>867</v>
      </c>
      <c r="G171" s="119">
        <f t="shared" si="760"/>
        <v>889</v>
      </c>
      <c r="H171" s="120">
        <f t="shared" si="760"/>
        <v>933</v>
      </c>
      <c r="I171" s="119">
        <f t="shared" si="760"/>
        <v>945</v>
      </c>
      <c r="J171" s="120">
        <f t="shared" si="760"/>
        <v>964</v>
      </c>
      <c r="K171" s="119">
        <f t="shared" si="760"/>
        <v>978</v>
      </c>
      <c r="L171" s="121">
        <f t="shared" si="760"/>
        <v>917</v>
      </c>
      <c r="M171" s="120">
        <f t="shared" si="760"/>
        <v>849</v>
      </c>
      <c r="N171" s="120">
        <f t="shared" si="760"/>
        <v>807</v>
      </c>
      <c r="O171" s="120">
        <f t="shared" si="760"/>
        <v>836</v>
      </c>
      <c r="P171" s="120">
        <f t="shared" si="760"/>
        <v>819</v>
      </c>
      <c r="Q171" s="120">
        <f t="shared" si="760"/>
        <v>867</v>
      </c>
      <c r="R171" s="120">
        <f t="shared" si="760"/>
        <v>892</v>
      </c>
      <c r="S171" s="120">
        <f t="shared" si="760"/>
        <v>902</v>
      </c>
      <c r="T171" s="120">
        <f t="shared" si="760"/>
        <v>871</v>
      </c>
      <c r="U171" s="120">
        <f t="shared" si="760"/>
        <v>803</v>
      </c>
      <c r="V171" s="120">
        <f t="shared" si="760"/>
        <v>897</v>
      </c>
      <c r="W171" s="193">
        <f>SUM(W162+W165+W168+W169+W170)</f>
        <v>1019</v>
      </c>
      <c r="X171" s="121">
        <f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0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4">
        <v>1870</v>
      </c>
      <c r="BI171" s="441">
        <v>1613</v>
      </c>
      <c r="BJ171" s="441">
        <v>1512</v>
      </c>
      <c r="BK171" s="441">
        <v>1506</v>
      </c>
      <c r="BL171" s="193">
        <v>1561</v>
      </c>
      <c r="BM171" s="193">
        <v>1408</v>
      </c>
      <c r="BN171" s="193">
        <v>22795</v>
      </c>
      <c r="BO171" s="193">
        <v>15477</v>
      </c>
      <c r="BP171" s="193">
        <v>24771</v>
      </c>
      <c r="BQ171" s="193">
        <v>15477</v>
      </c>
      <c r="BR171" s="193">
        <v>14180</v>
      </c>
      <c r="BS171" s="193">
        <v>12841</v>
      </c>
      <c r="BT171" s="193"/>
      <c r="BU171" s="120">
        <f>SUM(BU162:BU170)</f>
        <v>195</v>
      </c>
      <c r="BV171" s="122">
        <f t="shared" ref="BV171:BW171" si="761">SUM(BV162:BV170)</f>
        <v>147</v>
      </c>
      <c r="BW171" s="122">
        <f t="shared" si="761"/>
        <v>48</v>
      </c>
      <c r="BX171" s="122">
        <f t="shared" ref="BX171:BY171" si="762">SUM(BX162:BX170)</f>
        <v>25</v>
      </c>
      <c r="BY171" s="122">
        <f t="shared" si="762"/>
        <v>13</v>
      </c>
      <c r="BZ171" s="122">
        <f t="shared" ref="BZ171:CA171" si="763">SUM(BZ162:BZ170)</f>
        <v>-62</v>
      </c>
      <c r="CA171" s="122">
        <f t="shared" si="763"/>
        <v>-142</v>
      </c>
      <c r="CB171" s="122">
        <f t="shared" ref="CB171:CC171" si="764">SUM(CB162:CB170)</f>
        <v>-67</v>
      </c>
      <c r="CC171" s="122">
        <f t="shared" si="764"/>
        <v>41</v>
      </c>
      <c r="CD171" s="122">
        <f t="shared" ref="CD171:CE171" si="765">SUM(CD162:CD170)</f>
        <v>142</v>
      </c>
      <c r="CE171" s="122">
        <f t="shared" si="765"/>
        <v>364</v>
      </c>
      <c r="CF171" s="122">
        <f t="shared" ref="CF171:CG171" si="766">SUM(CF162:CF170)</f>
        <v>650</v>
      </c>
      <c r="CG171" s="122">
        <f t="shared" si="766"/>
        <v>764</v>
      </c>
      <c r="CH171" s="122">
        <f t="shared" ref="CH171:CI171" si="767">SUM(CH162:CH170)</f>
        <v>1082</v>
      </c>
      <c r="CI171" s="122">
        <f t="shared" si="767"/>
        <v>1151</v>
      </c>
      <c r="CJ171" s="122">
        <f t="shared" ref="CJ171:CK171" si="768">SUM(CJ162:CJ170)</f>
        <v>1319</v>
      </c>
      <c r="CK171" s="122">
        <f t="shared" si="768"/>
        <v>1718</v>
      </c>
      <c r="CL171" s="122">
        <f t="shared" ref="CL171:CM171" si="769">SUM(CL162:CL170)</f>
        <v>2125</v>
      </c>
      <c r="CM171" s="268">
        <f t="shared" si="769"/>
        <v>2410</v>
      </c>
      <c r="CN171" s="268">
        <f t="shared" ref="CN171:CO171" si="770">SUM(CN162:CN170)</f>
        <v>2466</v>
      </c>
      <c r="CO171" s="268">
        <f t="shared" si="770"/>
        <v>2194</v>
      </c>
      <c r="CP171" s="195">
        <f t="shared" ref="CP171:CQ171" si="771">SUM(CP162:CP170)</f>
        <v>2066</v>
      </c>
      <c r="CQ171" s="70">
        <f t="shared" si="771"/>
        <v>1755</v>
      </c>
      <c r="CR171" s="70">
        <f t="shared" ref="CR171:CS171" si="772">SUM(CR162:CR170)</f>
        <v>1262</v>
      </c>
      <c r="CS171" s="70">
        <f t="shared" si="772"/>
        <v>831</v>
      </c>
      <c r="CT171" s="70">
        <f t="shared" ref="CT171:CU171" si="773">SUM(CT162:CT170)</f>
        <v>269</v>
      </c>
      <c r="CU171" s="70">
        <f t="shared" si="773"/>
        <v>-51</v>
      </c>
      <c r="CV171" s="70">
        <f t="shared" ref="CV171" si="774">SUM(CV162:CV170)</f>
        <v>-314</v>
      </c>
      <c r="CW171" s="70">
        <f t="shared" ref="CW171" si="775">SUM(CW162:CW170)</f>
        <v>-697</v>
      </c>
      <c r="CX171" s="70">
        <f t="shared" ref="CX171" si="776">SUM(CX162:CX170)</f>
        <v>-1207</v>
      </c>
      <c r="CY171" s="70">
        <f t="shared" ref="CY171" si="777">SUM(CY162:CY170)</f>
        <v>-1355</v>
      </c>
      <c r="CZ171" s="70">
        <f t="shared" ref="CZ171" si="778">SUM(CZ162:CZ170)</f>
        <v>-1468</v>
      </c>
      <c r="DA171" s="70">
        <f t="shared" ref="DA171" si="779">SUM(DA162:DA170)</f>
        <v>-1395</v>
      </c>
      <c r="DB171" s="70">
        <f t="shared" ref="DB171" si="780">SUM(DB162:DB170)</f>
        <v>-1334</v>
      </c>
      <c r="DC171" s="70">
        <f t="shared" ref="DC171" si="781">SUM(DC162:DC170)</f>
        <v>-1347</v>
      </c>
      <c r="DD171" s="70">
        <f t="shared" ref="DD171:DE171" si="782">SUM(DD162:DD170)</f>
        <v>-1277</v>
      </c>
      <c r="DE171" s="70">
        <f t="shared" si="782"/>
        <v>-1143</v>
      </c>
      <c r="DF171" s="70">
        <f t="shared" ref="DF171" si="783">SUM(DF162:DF170)</f>
        <v>-760</v>
      </c>
      <c r="DG171" s="70">
        <f t="shared" ref="DG171" si="784">SUM(DG162:DG170)</f>
        <v>-486</v>
      </c>
      <c r="DH171" s="70">
        <f t="shared" ref="DH171" si="785">SUM(DH162:DH170)</f>
        <v>-362</v>
      </c>
      <c r="DI171" s="70">
        <f t="shared" ref="DI171" si="786">SUM(DI162:DI170)</f>
        <v>-310</v>
      </c>
      <c r="DJ171" s="70">
        <f t="shared" ref="DJ171" si="787">SUM(DJ162:DJ170)</f>
        <v>-53</v>
      </c>
      <c r="DK171" s="70">
        <f t="shared" ref="DK171:DL171" si="788">SUM(DK162:DK170)</f>
        <v>90</v>
      </c>
      <c r="DL171" s="70">
        <f t="shared" si="788"/>
        <v>53</v>
      </c>
      <c r="DM171" s="70">
        <f t="shared" ref="DM171:DN171" si="789">SUM(DM162:DM170)</f>
        <v>147</v>
      </c>
      <c r="DN171" s="70">
        <f t="shared" si="789"/>
        <v>79</v>
      </c>
      <c r="DO171" s="70">
        <f t="shared" ref="DO171:DP171" si="790">SUM(DO162:DO170)</f>
        <v>-8</v>
      </c>
      <c r="DP171" s="70">
        <f t="shared" si="790"/>
        <v>70</v>
      </c>
      <c r="DQ171" s="70">
        <f t="shared" ref="DQ171" si="791">SUM(DQ162:DQ170)</f>
        <v>218</v>
      </c>
      <c r="DR171" s="70">
        <f t="shared" ref="DR171:DS171" si="792">SUM(DR162:DR170)</f>
        <v>151</v>
      </c>
      <c r="DS171" s="70">
        <f t="shared" si="792"/>
        <v>-73</v>
      </c>
      <c r="DT171" s="70">
        <f t="shared" ref="DT171" si="793">SUM(DT162:DT170)</f>
        <v>21260</v>
      </c>
      <c r="DU171" s="70">
        <f t="shared" ref="DU171:DV171" si="794">SUM(DU162:DU170)</f>
        <v>13864</v>
      </c>
      <c r="DV171" s="70">
        <f t="shared" si="794"/>
        <v>23035</v>
      </c>
      <c r="DW171" s="70">
        <f t="shared" ref="DW171" si="795">SUM(DW162:DW170)</f>
        <v>13529</v>
      </c>
      <c r="DX171" s="70">
        <f t="shared" ref="DX171:DY171" si="796">SUM(DX162:DX170)</f>
        <v>12232</v>
      </c>
      <c r="DY171" s="70">
        <f t="shared" si="796"/>
        <v>10876</v>
      </c>
      <c r="DZ171" s="326"/>
      <c r="EA171" s="249">
        <f>EA162+EA165+EA168+EA169+EA170</f>
        <v>12841</v>
      </c>
    </row>
    <row r="172" spans="1:132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3"/>
      <c r="CQ172" s="299"/>
      <c r="CR172" s="299"/>
      <c r="CS172" s="299"/>
      <c r="CT172" s="299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  <c r="DF172" s="299"/>
      <c r="DG172" s="299"/>
      <c r="DH172" s="299"/>
      <c r="DI172" s="299"/>
      <c r="DJ172" s="299"/>
      <c r="DK172" s="299"/>
      <c r="DL172" s="299"/>
      <c r="DM172" s="299"/>
      <c r="DN172" s="299"/>
      <c r="DO172" s="299"/>
      <c r="DP172" s="299"/>
      <c r="DQ172" s="299"/>
      <c r="DR172" s="299"/>
      <c r="DS172" s="299"/>
      <c r="DT172" s="299"/>
      <c r="DU172" s="299"/>
      <c r="DV172" s="299"/>
      <c r="DW172" s="299"/>
      <c r="DX172" s="299"/>
      <c r="DY172" s="299"/>
      <c r="DZ172" s="325"/>
      <c r="EA172" s="87"/>
    </row>
    <row r="173" spans="1:132" s="56" customFormat="1" x14ac:dyDescent="0.25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1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5">
        <v>18</v>
      </c>
      <c r="BI173" s="442">
        <v>70</v>
      </c>
      <c r="BJ173" s="442">
        <v>97</v>
      </c>
      <c r="BK173" s="442">
        <v>73</v>
      </c>
      <c r="BL173" s="194">
        <v>92</v>
      </c>
      <c r="BM173" s="194">
        <v>211</v>
      </c>
      <c r="BN173" s="194">
        <v>0</v>
      </c>
      <c r="BO173" s="194">
        <v>348</v>
      </c>
      <c r="BP173" s="194">
        <v>285</v>
      </c>
      <c r="BQ173" s="194">
        <v>348</v>
      </c>
      <c r="BR173" s="194">
        <v>220</v>
      </c>
      <c r="BS173" s="194">
        <v>89</v>
      </c>
      <c r="BT173" s="194"/>
      <c r="BU173" s="106">
        <f t="shared" ref="BU173:DY173" si="797">O173-C173</f>
        <v>-47</v>
      </c>
      <c r="BV173" s="106">
        <f t="shared" si="797"/>
        <v>-173</v>
      </c>
      <c r="BW173" s="106">
        <f t="shared" si="797"/>
        <v>-502</v>
      </c>
      <c r="BX173" s="106">
        <f t="shared" si="797"/>
        <v>-468</v>
      </c>
      <c r="BY173" s="106">
        <f t="shared" si="797"/>
        <v>-487</v>
      </c>
      <c r="BZ173" s="106">
        <f t="shared" si="797"/>
        <v>-575</v>
      </c>
      <c r="CA173" s="106">
        <f t="shared" si="797"/>
        <v>-690</v>
      </c>
      <c r="CB173" s="106">
        <f t="shared" si="797"/>
        <v>-806</v>
      </c>
      <c r="CC173" s="106">
        <f t="shared" si="797"/>
        <v>-118</v>
      </c>
      <c r="CD173" s="106">
        <f t="shared" si="797"/>
        <v>-19</v>
      </c>
      <c r="CE173" s="106">
        <f t="shared" si="797"/>
        <v>-179</v>
      </c>
      <c r="CF173" s="106">
        <f t="shared" si="797"/>
        <v>-186</v>
      </c>
      <c r="CG173" s="106">
        <f t="shared" si="797"/>
        <v>-118</v>
      </c>
      <c r="CH173" s="106">
        <f t="shared" si="797"/>
        <v>0</v>
      </c>
      <c r="CI173" s="106">
        <f t="shared" si="797"/>
        <v>0</v>
      </c>
      <c r="CJ173" s="106">
        <f t="shared" si="797"/>
        <v>0</v>
      </c>
      <c r="CK173" s="106">
        <f t="shared" si="797"/>
        <v>488</v>
      </c>
      <c r="CL173" s="106">
        <f t="shared" si="797"/>
        <v>652</v>
      </c>
      <c r="CM173" s="194">
        <f t="shared" si="797"/>
        <v>649</v>
      </c>
      <c r="CN173" s="194">
        <f t="shared" si="797"/>
        <v>478</v>
      </c>
      <c r="CO173" s="194">
        <f t="shared" si="797"/>
        <v>246</v>
      </c>
      <c r="CP173" s="194">
        <f t="shared" si="797"/>
        <v>10</v>
      </c>
      <c r="CQ173" s="56">
        <f t="shared" si="797"/>
        <v>0</v>
      </c>
      <c r="CR173" s="56">
        <f t="shared" si="797"/>
        <v>1</v>
      </c>
      <c r="CS173" s="56">
        <f t="shared" si="797"/>
        <v>9</v>
      </c>
      <c r="CT173" s="56">
        <f t="shared" si="797"/>
        <v>115</v>
      </c>
      <c r="CU173" s="56">
        <f t="shared" si="797"/>
        <v>856</v>
      </c>
      <c r="CV173" s="56">
        <f t="shared" si="797"/>
        <v>793</v>
      </c>
      <c r="CW173" s="56">
        <f t="shared" si="797"/>
        <v>213</v>
      </c>
      <c r="CX173" s="56">
        <f t="shared" si="797"/>
        <v>-47</v>
      </c>
      <c r="CY173" s="56">
        <f t="shared" si="797"/>
        <v>-70</v>
      </c>
      <c r="CZ173" s="56">
        <f t="shared" si="797"/>
        <v>53</v>
      </c>
      <c r="DA173" s="56">
        <f t="shared" si="797"/>
        <v>-79</v>
      </c>
      <c r="DB173" s="56">
        <f t="shared" si="797"/>
        <v>32</v>
      </c>
      <c r="DC173" s="56">
        <f t="shared" si="797"/>
        <v>29</v>
      </c>
      <c r="DD173" s="56">
        <f t="shared" si="797"/>
        <v>41</v>
      </c>
      <c r="DE173" s="56">
        <f t="shared" si="797"/>
        <v>102</v>
      </c>
      <c r="DF173" s="56">
        <f t="shared" si="797"/>
        <v>-31</v>
      </c>
      <c r="DG173" s="56">
        <f t="shared" si="797"/>
        <v>-444</v>
      </c>
      <c r="DH173" s="56">
        <f t="shared" si="797"/>
        <v>-336</v>
      </c>
      <c r="DI173" s="56">
        <f t="shared" si="797"/>
        <v>-133</v>
      </c>
      <c r="DJ173" s="56">
        <f t="shared" si="797"/>
        <v>46</v>
      </c>
      <c r="DK173" s="56">
        <f t="shared" si="797"/>
        <v>-33</v>
      </c>
      <c r="DL173" s="56">
        <f t="shared" si="797"/>
        <v>15</v>
      </c>
      <c r="DM173" s="56">
        <f t="shared" si="797"/>
        <v>75</v>
      </c>
      <c r="DN173" s="56">
        <f t="shared" si="797"/>
        <v>-24</v>
      </c>
      <c r="DO173" s="56">
        <f t="shared" si="797"/>
        <v>41</v>
      </c>
      <c r="DP173" s="56">
        <f t="shared" si="797"/>
        <v>55</v>
      </c>
      <c r="DQ173" s="56">
        <f t="shared" si="797"/>
        <v>-38</v>
      </c>
      <c r="DR173" s="56">
        <f t="shared" si="797"/>
        <v>8</v>
      </c>
      <c r="DS173" s="56">
        <f t="shared" si="797"/>
        <v>-201</v>
      </c>
      <c r="DT173" s="56">
        <f t="shared" si="797"/>
        <v>-457</v>
      </c>
      <c r="DU173" s="56">
        <f t="shared" si="797"/>
        <v>-220</v>
      </c>
      <c r="DV173" s="56">
        <f t="shared" si="797"/>
        <v>-366</v>
      </c>
      <c r="DW173" s="56">
        <f t="shared" si="797"/>
        <v>-198</v>
      </c>
      <c r="DX173" s="56">
        <f t="shared" si="797"/>
        <v>-326</v>
      </c>
      <c r="DY173" s="56">
        <f t="shared" si="797"/>
        <v>-153</v>
      </c>
      <c r="DZ173" s="325"/>
      <c r="EA173" s="61">
        <f>'MONTHLY SUMMARIES'!H129</f>
        <v>89</v>
      </c>
      <c r="EB173" s="70"/>
    </row>
    <row r="174" spans="1:132" s="56" customFormat="1" x14ac:dyDescent="0.2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1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5">
        <v>18</v>
      </c>
      <c r="BI174" s="442">
        <v>70</v>
      </c>
      <c r="BJ174" s="442">
        <v>97</v>
      </c>
      <c r="BK174" s="442">
        <v>73</v>
      </c>
      <c r="BL174" s="194">
        <v>92</v>
      </c>
      <c r="BM174" s="194">
        <v>211</v>
      </c>
      <c r="BN174" s="194">
        <v>0</v>
      </c>
      <c r="BO174" s="194">
        <v>348</v>
      </c>
      <c r="BP174" s="194">
        <v>285</v>
      </c>
      <c r="BQ174" s="194">
        <v>347</v>
      </c>
      <c r="BR174" s="194">
        <v>219</v>
      </c>
      <c r="BS174" s="194">
        <v>89</v>
      </c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DZ174" s="325"/>
      <c r="EA174" s="75">
        <f>EA173-EA175</f>
        <v>89</v>
      </c>
      <c r="EB174" s="70"/>
    </row>
    <row r="175" spans="1:132" s="56" customFormat="1" x14ac:dyDescent="0.2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>
        <v>1</v>
      </c>
      <c r="BR175" s="194">
        <v>1</v>
      </c>
      <c r="BS175" s="194">
        <v>0</v>
      </c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DZ175" s="325"/>
      <c r="EA175" s="61">
        <f>IF(ISERROR(GETPIVOTDATA("VALUE",'CRS ESCO pvt'!$I$2,"DATE_FILE",$EA$8,"COMPANY",$EA$6,"TRIM_CAT","Residential-ESCO","TRIM_LINE",A172))=TRUE,0,GETPIVOTDATA("VALUE",'CRS ESCO pvt'!$I$2,"DATE_FILE",$EA$8,"COMPANY",$EA$6,"TRIM_CAT","Residential-ESCO","TRIM_LINE",A172))</f>
        <v>0</v>
      </c>
      <c r="EB175" s="70"/>
    </row>
    <row r="176" spans="1:132" s="56" customFormat="1" x14ac:dyDescent="0.25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1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5">
        <v>0</v>
      </c>
      <c r="BI176" s="442">
        <v>0</v>
      </c>
      <c r="BJ176" s="442">
        <v>2</v>
      </c>
      <c r="BK176" s="442">
        <v>0</v>
      </c>
      <c r="BL176" s="194">
        <v>4</v>
      </c>
      <c r="BM176" s="194">
        <v>122</v>
      </c>
      <c r="BN176" s="194">
        <v>0</v>
      </c>
      <c r="BO176" s="194">
        <v>33</v>
      </c>
      <c r="BP176" s="194">
        <v>12</v>
      </c>
      <c r="BQ176" s="194">
        <v>33</v>
      </c>
      <c r="BR176" s="194">
        <v>170</v>
      </c>
      <c r="BS176" s="194">
        <v>40</v>
      </c>
      <c r="BT176" s="194"/>
      <c r="BU176" s="106">
        <f t="shared" ref="BU176:DY176" si="798">O176-C176</f>
        <v>1</v>
      </c>
      <c r="BV176" s="106">
        <f t="shared" si="798"/>
        <v>-45</v>
      </c>
      <c r="BW176" s="106">
        <f t="shared" si="798"/>
        <v>-182</v>
      </c>
      <c r="BX176" s="106">
        <f t="shared" si="798"/>
        <v>-164</v>
      </c>
      <c r="BY176" s="106">
        <f t="shared" si="798"/>
        <v>-216</v>
      </c>
      <c r="BZ176" s="106">
        <f t="shared" si="798"/>
        <v>-260</v>
      </c>
      <c r="CA176" s="106">
        <f t="shared" si="798"/>
        <v>-292</v>
      </c>
      <c r="CB176" s="106">
        <f t="shared" si="798"/>
        <v>-307</v>
      </c>
      <c r="CC176" s="106">
        <f t="shared" si="798"/>
        <v>-13</v>
      </c>
      <c r="CD176" s="106">
        <f t="shared" si="798"/>
        <v>0</v>
      </c>
      <c r="CE176" s="106">
        <f t="shared" si="798"/>
        <v>0</v>
      </c>
      <c r="CF176" s="106">
        <f t="shared" si="798"/>
        <v>0</v>
      </c>
      <c r="CG176" s="106">
        <f t="shared" si="798"/>
        <v>-1</v>
      </c>
      <c r="CH176" s="106">
        <f t="shared" si="798"/>
        <v>0</v>
      </c>
      <c r="CI176" s="106">
        <f t="shared" si="798"/>
        <v>0</v>
      </c>
      <c r="CJ176" s="106">
        <f t="shared" si="798"/>
        <v>0</v>
      </c>
      <c r="CK176" s="106">
        <f t="shared" si="798"/>
        <v>0</v>
      </c>
      <c r="CL176" s="106">
        <f t="shared" si="798"/>
        <v>312</v>
      </c>
      <c r="CM176" s="194">
        <f t="shared" si="798"/>
        <v>402</v>
      </c>
      <c r="CN176" s="194">
        <f t="shared" si="798"/>
        <v>239</v>
      </c>
      <c r="CO176" s="194">
        <f t="shared" si="798"/>
        <v>93</v>
      </c>
      <c r="CP176" s="194">
        <f t="shared" si="798"/>
        <v>0</v>
      </c>
      <c r="CQ176" s="56">
        <f t="shared" si="798"/>
        <v>0</v>
      </c>
      <c r="CR176" s="56">
        <f t="shared" si="798"/>
        <v>0</v>
      </c>
      <c r="CS176" s="56">
        <f t="shared" si="798"/>
        <v>0</v>
      </c>
      <c r="CT176" s="56">
        <f t="shared" si="798"/>
        <v>21</v>
      </c>
      <c r="CU176" s="56">
        <f t="shared" si="798"/>
        <v>360</v>
      </c>
      <c r="CV176" s="56">
        <f t="shared" si="798"/>
        <v>290</v>
      </c>
      <c r="CW176" s="56">
        <f t="shared" si="798"/>
        <v>257</v>
      </c>
      <c r="CX176" s="56">
        <f t="shared" si="798"/>
        <v>-66</v>
      </c>
      <c r="CY176" s="56">
        <f t="shared" si="798"/>
        <v>-107</v>
      </c>
      <c r="CZ176" s="56">
        <f t="shared" si="798"/>
        <v>101</v>
      </c>
      <c r="DA176" s="56">
        <f t="shared" si="798"/>
        <v>52</v>
      </c>
      <c r="DB176" s="56">
        <f t="shared" si="798"/>
        <v>1</v>
      </c>
      <c r="DC176" s="56">
        <f t="shared" si="798"/>
        <v>0</v>
      </c>
      <c r="DD176" s="56">
        <f t="shared" si="798"/>
        <v>1</v>
      </c>
      <c r="DE176" s="56">
        <f t="shared" si="798"/>
        <v>2</v>
      </c>
      <c r="DF176" s="56">
        <f t="shared" si="798"/>
        <v>-18</v>
      </c>
      <c r="DG176" s="56">
        <f t="shared" si="798"/>
        <v>-174</v>
      </c>
      <c r="DH176" s="56">
        <f t="shared" si="798"/>
        <v>-30</v>
      </c>
      <c r="DI176" s="56">
        <f t="shared" si="798"/>
        <v>38</v>
      </c>
      <c r="DJ176" s="56">
        <f t="shared" si="798"/>
        <v>139</v>
      </c>
      <c r="DK176" s="56">
        <f t="shared" si="798"/>
        <v>146</v>
      </c>
      <c r="DL176" s="56">
        <f t="shared" si="798"/>
        <v>101</v>
      </c>
      <c r="DM176" s="56">
        <f t="shared" si="798"/>
        <v>-8</v>
      </c>
      <c r="DN176" s="56">
        <f t="shared" si="798"/>
        <v>-1</v>
      </c>
      <c r="DO176" s="56">
        <f t="shared" si="798"/>
        <v>0</v>
      </c>
      <c r="DP176" s="56">
        <f t="shared" si="798"/>
        <v>1</v>
      </c>
      <c r="DQ176" s="56">
        <f t="shared" si="798"/>
        <v>-2</v>
      </c>
      <c r="DR176" s="56">
        <f t="shared" si="798"/>
        <v>1</v>
      </c>
      <c r="DS176" s="56">
        <f t="shared" si="798"/>
        <v>-64</v>
      </c>
      <c r="DT176" s="56">
        <f t="shared" si="798"/>
        <v>-260</v>
      </c>
      <c r="DU176" s="56">
        <f t="shared" si="798"/>
        <v>-262</v>
      </c>
      <c r="DV176" s="56">
        <f t="shared" si="798"/>
        <v>-373</v>
      </c>
      <c r="DW176" s="56">
        <f t="shared" si="798"/>
        <v>-408</v>
      </c>
      <c r="DX176" s="56">
        <f t="shared" si="798"/>
        <v>-271</v>
      </c>
      <c r="DY176" s="56">
        <f t="shared" si="798"/>
        <v>-97</v>
      </c>
      <c r="DZ176" s="325"/>
      <c r="EA176" s="61">
        <f>'MONTHLY SUMMARIES'!H130</f>
        <v>40</v>
      </c>
      <c r="EB176" s="70"/>
    </row>
    <row r="177" spans="1:132" s="56" customFormat="1" x14ac:dyDescent="0.2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1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5">
        <v>0</v>
      </c>
      <c r="BI177" s="442">
        <v>0</v>
      </c>
      <c r="BJ177" s="442">
        <v>2</v>
      </c>
      <c r="BK177" s="442">
        <v>0</v>
      </c>
      <c r="BL177" s="194">
        <v>4</v>
      </c>
      <c r="BM177" s="194">
        <v>122</v>
      </c>
      <c r="BN177" s="194">
        <v>0</v>
      </c>
      <c r="BO177" s="194">
        <v>33</v>
      </c>
      <c r="BP177" s="194">
        <v>12</v>
      </c>
      <c r="BQ177" s="194">
        <v>33</v>
      </c>
      <c r="BR177" s="194">
        <v>170</v>
      </c>
      <c r="BS177" s="194">
        <v>40</v>
      </c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DZ177" s="325"/>
      <c r="EA177" s="75">
        <f>EA176-EA178</f>
        <v>40</v>
      </c>
      <c r="EB177" s="70"/>
    </row>
    <row r="178" spans="1:132" s="56" customFormat="1" x14ac:dyDescent="0.2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DZ178" s="325"/>
      <c r="EA178" s="61">
        <f>IF(ISERROR(GETPIVOTDATA("VALUE",'CRS ESCO pvt'!$I$2,"DATE_FILE",$EA$8,"COMPANY",$EA$6,"TRIM_CAT","Low Income Residential-ESCO","TRIM_LINE",A172))=TRUE,0,GETPIVOTDATA("VALUE",'CRS ESCO pvt'!$I$2,"DATE_FILE",$EA$8,"COMPANY",$EA$6,"TRIM_CAT","Low Income Residential-ESCO","TRIM_LINE",A172))</f>
        <v>0</v>
      </c>
      <c r="EB178" s="70"/>
    </row>
    <row r="179" spans="1:132" s="56" customFormat="1" x14ac:dyDescent="0.25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1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5">
        <v>16</v>
      </c>
      <c r="BI179" s="442">
        <v>31</v>
      </c>
      <c r="BJ179" s="442">
        <v>32</v>
      </c>
      <c r="BK179" s="442">
        <v>30</v>
      </c>
      <c r="BL179" s="194">
        <v>50</v>
      </c>
      <c r="BM179" s="194">
        <v>16</v>
      </c>
      <c r="BN179" s="194">
        <v>0</v>
      </c>
      <c r="BO179" s="194">
        <v>16</v>
      </c>
      <c r="BP179" s="194">
        <v>9</v>
      </c>
      <c r="BQ179" s="194">
        <v>16</v>
      </c>
      <c r="BR179" s="194">
        <v>2</v>
      </c>
      <c r="BS179" s="194">
        <v>12</v>
      </c>
      <c r="BT179" s="194"/>
      <c r="BU179" s="106">
        <f t="shared" ref="BU179:CD181" si="799">O179-C179</f>
        <v>-72</v>
      </c>
      <c r="BV179" s="106">
        <f t="shared" si="799"/>
        <v>-94</v>
      </c>
      <c r="BW179" s="106">
        <f t="shared" si="799"/>
        <v>-82</v>
      </c>
      <c r="BX179" s="106">
        <f t="shared" si="799"/>
        <v>-68</v>
      </c>
      <c r="BY179" s="106">
        <f t="shared" si="799"/>
        <v>-90</v>
      </c>
      <c r="BZ179" s="106">
        <f t="shared" si="799"/>
        <v>-63</v>
      </c>
      <c r="CA179" s="106">
        <f t="shared" si="799"/>
        <v>-59</v>
      </c>
      <c r="CB179" s="106">
        <f t="shared" si="799"/>
        <v>-44</v>
      </c>
      <c r="CC179" s="106">
        <f t="shared" si="799"/>
        <v>-40</v>
      </c>
      <c r="CD179" s="106">
        <f t="shared" si="799"/>
        <v>13</v>
      </c>
      <c r="CE179" s="106">
        <f t="shared" ref="CE179:CN181" si="800">Y179-M179</f>
        <v>-33</v>
      </c>
      <c r="CF179" s="106">
        <f t="shared" si="800"/>
        <v>-40</v>
      </c>
      <c r="CG179" s="106">
        <f t="shared" si="800"/>
        <v>-3</v>
      </c>
      <c r="CH179" s="106">
        <f t="shared" si="800"/>
        <v>30</v>
      </c>
      <c r="CI179" s="106">
        <f t="shared" si="800"/>
        <v>24</v>
      </c>
      <c r="CJ179" s="106">
        <f t="shared" si="800"/>
        <v>27</v>
      </c>
      <c r="CK179" s="106">
        <f t="shared" si="800"/>
        <v>16</v>
      </c>
      <c r="CL179" s="106">
        <f t="shared" si="800"/>
        <v>13</v>
      </c>
      <c r="CM179" s="194">
        <f t="shared" si="800"/>
        <v>36</v>
      </c>
      <c r="CN179" s="194">
        <f t="shared" si="800"/>
        <v>55</v>
      </c>
      <c r="CO179" s="194">
        <f t="shared" ref="CO179:CX181" si="801">AI179-W179</f>
        <v>25</v>
      </c>
      <c r="CP179" s="194">
        <f t="shared" si="801"/>
        <v>2</v>
      </c>
      <c r="CQ179" s="56">
        <f t="shared" si="801"/>
        <v>-9</v>
      </c>
      <c r="CR179" s="56">
        <f t="shared" si="801"/>
        <v>-4</v>
      </c>
      <c r="CS179" s="56">
        <f t="shared" si="801"/>
        <v>60</v>
      </c>
      <c r="CT179" s="56">
        <f t="shared" si="801"/>
        <v>117</v>
      </c>
      <c r="CU179" s="56">
        <f t="shared" si="801"/>
        <v>99</v>
      </c>
      <c r="CV179" s="56">
        <f t="shared" si="801"/>
        <v>58</v>
      </c>
      <c r="CW179" s="56">
        <f t="shared" si="801"/>
        <v>95</v>
      </c>
      <c r="CX179" s="56">
        <f t="shared" si="801"/>
        <v>61</v>
      </c>
      <c r="CY179" s="56">
        <f t="shared" ref="CY179:DH181" si="802">AS179-AG179</f>
        <v>23</v>
      </c>
      <c r="CZ179" s="56">
        <f t="shared" si="802"/>
        <v>-6</v>
      </c>
      <c r="DA179" s="56">
        <f t="shared" si="802"/>
        <v>-1</v>
      </c>
      <c r="DB179" s="56">
        <f t="shared" si="802"/>
        <v>2</v>
      </c>
      <c r="DC179" s="56">
        <f t="shared" si="802"/>
        <v>21</v>
      </c>
      <c r="DD179" s="56">
        <f t="shared" si="802"/>
        <v>27</v>
      </c>
      <c r="DE179" s="56">
        <f t="shared" si="802"/>
        <v>-10</v>
      </c>
      <c r="DF179" s="56">
        <f t="shared" si="802"/>
        <v>-90</v>
      </c>
      <c r="DG179" s="56">
        <f t="shared" si="802"/>
        <v>-85</v>
      </c>
      <c r="DH179" s="56">
        <f t="shared" si="802"/>
        <v>5</v>
      </c>
      <c r="DI179" s="56">
        <f t="shared" ref="DI179:DY181" si="803">BC179-AQ179</f>
        <v>-12</v>
      </c>
      <c r="DJ179" s="56">
        <f t="shared" si="803"/>
        <v>-33</v>
      </c>
      <c r="DK179" s="56">
        <f t="shared" si="803"/>
        <v>-14</v>
      </c>
      <c r="DL179" s="56">
        <f t="shared" si="803"/>
        <v>-4</v>
      </c>
      <c r="DM179" s="56">
        <f t="shared" si="803"/>
        <v>10</v>
      </c>
      <c r="DN179" s="56">
        <f t="shared" si="803"/>
        <v>-5</v>
      </c>
      <c r="DO179" s="56">
        <f t="shared" si="803"/>
        <v>10</v>
      </c>
      <c r="DP179" s="56">
        <f t="shared" si="803"/>
        <v>5</v>
      </c>
      <c r="DQ179" s="56">
        <f t="shared" si="803"/>
        <v>-39</v>
      </c>
      <c r="DR179" s="56">
        <f t="shared" si="803"/>
        <v>-7</v>
      </c>
      <c r="DS179" s="56">
        <f t="shared" si="803"/>
        <v>-22</v>
      </c>
      <c r="DT179" s="56">
        <f t="shared" si="803"/>
        <v>-90</v>
      </c>
      <c r="DU179" s="56">
        <f t="shared" si="803"/>
        <v>-83</v>
      </c>
      <c r="DV179" s="56">
        <f t="shared" si="803"/>
        <v>-32</v>
      </c>
      <c r="DW179" s="56">
        <f t="shared" si="803"/>
        <v>-29</v>
      </c>
      <c r="DX179" s="56">
        <f t="shared" si="803"/>
        <v>-43</v>
      </c>
      <c r="DY179" s="56">
        <f t="shared" si="803"/>
        <v>-26</v>
      </c>
      <c r="DZ179" s="325"/>
      <c r="EA179" s="61">
        <f>'MONTHLY SUMMARIES'!H131</f>
        <v>12</v>
      </c>
    </row>
    <row r="180" spans="1:132" s="56" customFormat="1" x14ac:dyDescent="0.25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1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5">
        <v>0</v>
      </c>
      <c r="BI180" s="442">
        <v>11</v>
      </c>
      <c r="BJ180" s="442">
        <v>6</v>
      </c>
      <c r="BK180" s="442">
        <v>5</v>
      </c>
      <c r="BL180" s="194">
        <v>10</v>
      </c>
      <c r="BM180" s="194">
        <v>1</v>
      </c>
      <c r="BN180" s="194">
        <v>0</v>
      </c>
      <c r="BO180" s="194">
        <v>3</v>
      </c>
      <c r="BP180" s="194">
        <v>2</v>
      </c>
      <c r="BQ180" s="194">
        <v>3</v>
      </c>
      <c r="BR180" s="194">
        <v>0</v>
      </c>
      <c r="BS180" s="194">
        <v>5</v>
      </c>
      <c r="BT180" s="194"/>
      <c r="BU180" s="106">
        <f t="shared" si="799"/>
        <v>-25</v>
      </c>
      <c r="BV180" s="106">
        <f t="shared" si="799"/>
        <v>-21</v>
      </c>
      <c r="BW180" s="106">
        <f t="shared" si="799"/>
        <v>-18</v>
      </c>
      <c r="BX180" s="106">
        <f t="shared" si="799"/>
        <v>-14</v>
      </c>
      <c r="BY180" s="106">
        <f t="shared" si="799"/>
        <v>-12</v>
      </c>
      <c r="BZ180" s="106">
        <f t="shared" si="799"/>
        <v>-16</v>
      </c>
      <c r="CA180" s="106">
        <f t="shared" si="799"/>
        <v>-15</v>
      </c>
      <c r="CB180" s="106">
        <f t="shared" si="799"/>
        <v>-10</v>
      </c>
      <c r="CC180" s="106">
        <f t="shared" si="799"/>
        <v>-6</v>
      </c>
      <c r="CD180" s="106">
        <f t="shared" si="799"/>
        <v>4</v>
      </c>
      <c r="CE180" s="106">
        <f t="shared" si="800"/>
        <v>-8</v>
      </c>
      <c r="CF180" s="106">
        <f t="shared" si="800"/>
        <v>-5</v>
      </c>
      <c r="CG180" s="106">
        <f t="shared" si="800"/>
        <v>-1</v>
      </c>
      <c r="CH180" s="106">
        <f t="shared" si="800"/>
        <v>8</v>
      </c>
      <c r="CI180" s="106">
        <f t="shared" si="800"/>
        <v>4</v>
      </c>
      <c r="CJ180" s="106">
        <f t="shared" si="800"/>
        <v>10</v>
      </c>
      <c r="CK180" s="106">
        <f t="shared" si="800"/>
        <v>6</v>
      </c>
      <c r="CL180" s="106">
        <f t="shared" si="800"/>
        <v>3</v>
      </c>
      <c r="CM180" s="194">
        <f t="shared" si="800"/>
        <v>11</v>
      </c>
      <c r="CN180" s="194">
        <f t="shared" si="800"/>
        <v>15</v>
      </c>
      <c r="CO180" s="194">
        <f t="shared" si="801"/>
        <v>8</v>
      </c>
      <c r="CP180" s="194">
        <f t="shared" si="801"/>
        <v>0</v>
      </c>
      <c r="CQ180" s="56">
        <f t="shared" si="801"/>
        <v>-4</v>
      </c>
      <c r="CR180" s="56">
        <f t="shared" si="801"/>
        <v>-2</v>
      </c>
      <c r="CS180" s="56">
        <f t="shared" si="801"/>
        <v>21</v>
      </c>
      <c r="CT180" s="56">
        <f t="shared" si="801"/>
        <v>16</v>
      </c>
      <c r="CU180" s="56">
        <f t="shared" si="801"/>
        <v>17</v>
      </c>
      <c r="CV180" s="56">
        <f t="shared" si="801"/>
        <v>9</v>
      </c>
      <c r="CW180" s="56">
        <f t="shared" si="801"/>
        <v>7</v>
      </c>
      <c r="CX180" s="56">
        <f t="shared" si="801"/>
        <v>13</v>
      </c>
      <c r="CY180" s="56">
        <f t="shared" si="802"/>
        <v>-5</v>
      </c>
      <c r="CZ180" s="56">
        <f t="shared" si="802"/>
        <v>-3</v>
      </c>
      <c r="DA180" s="56">
        <f t="shared" si="802"/>
        <v>2</v>
      </c>
      <c r="DB180" s="56">
        <f t="shared" si="802"/>
        <v>-3</v>
      </c>
      <c r="DC180" s="56">
        <f t="shared" si="802"/>
        <v>6</v>
      </c>
      <c r="DD180" s="56">
        <f t="shared" si="802"/>
        <v>6</v>
      </c>
      <c r="DE180" s="56">
        <f t="shared" si="802"/>
        <v>-4</v>
      </c>
      <c r="DF180" s="56">
        <f t="shared" si="802"/>
        <v>-12</v>
      </c>
      <c r="DG180" s="56">
        <f t="shared" si="802"/>
        <v>-11</v>
      </c>
      <c r="DH180" s="56">
        <f t="shared" si="802"/>
        <v>-5</v>
      </c>
      <c r="DI180" s="56">
        <f t="shared" si="803"/>
        <v>7</v>
      </c>
      <c r="DJ180" s="56">
        <f t="shared" si="803"/>
        <v>5</v>
      </c>
      <c r="DK180" s="56">
        <f t="shared" si="803"/>
        <v>1</v>
      </c>
      <c r="DL180" s="56">
        <f t="shared" si="803"/>
        <v>-5</v>
      </c>
      <c r="DM180" s="56">
        <f t="shared" si="803"/>
        <v>-4</v>
      </c>
      <c r="DN180" s="56">
        <f t="shared" si="803"/>
        <v>-2</v>
      </c>
      <c r="DO180" s="56">
        <f t="shared" si="803"/>
        <v>5</v>
      </c>
      <c r="DP180" s="56">
        <f t="shared" si="803"/>
        <v>0</v>
      </c>
      <c r="DQ180" s="56">
        <f t="shared" si="803"/>
        <v>-16</v>
      </c>
      <c r="DR180" s="56">
        <f t="shared" si="803"/>
        <v>-2</v>
      </c>
      <c r="DS180" s="56">
        <f t="shared" si="803"/>
        <v>-9</v>
      </c>
      <c r="DT180" s="56">
        <f t="shared" si="803"/>
        <v>-14</v>
      </c>
      <c r="DU180" s="56">
        <f t="shared" si="803"/>
        <v>-17</v>
      </c>
      <c r="DV180" s="56">
        <f t="shared" si="803"/>
        <v>-19</v>
      </c>
      <c r="DW180" s="56">
        <f t="shared" si="803"/>
        <v>-4</v>
      </c>
      <c r="DX180" s="56">
        <f t="shared" si="803"/>
        <v>-7</v>
      </c>
      <c r="DY180" s="56">
        <f t="shared" si="803"/>
        <v>-1</v>
      </c>
      <c r="DZ180" s="325"/>
      <c r="EA180" s="61">
        <f>'MONTHLY SUMMARIES'!H132</f>
        <v>5</v>
      </c>
    </row>
    <row r="181" spans="1:132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1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5">
        <v>3</v>
      </c>
      <c r="BI181" s="442">
        <v>4</v>
      </c>
      <c r="BJ181" s="442">
        <v>1</v>
      </c>
      <c r="BK181" s="442">
        <v>3</v>
      </c>
      <c r="BL181" s="194">
        <v>6</v>
      </c>
      <c r="BM181" s="194">
        <v>0</v>
      </c>
      <c r="BN181" s="194">
        <v>0</v>
      </c>
      <c r="BO181" s="194">
        <v>0</v>
      </c>
      <c r="BP181" s="194">
        <v>2</v>
      </c>
      <c r="BQ181" s="194">
        <v>0</v>
      </c>
      <c r="BR181" s="194">
        <v>0</v>
      </c>
      <c r="BS181" s="194">
        <v>1</v>
      </c>
      <c r="BT181" s="194"/>
      <c r="BU181" s="106">
        <f t="shared" si="799"/>
        <v>0</v>
      </c>
      <c r="BV181" s="106">
        <f t="shared" si="799"/>
        <v>0</v>
      </c>
      <c r="BW181" s="106">
        <f t="shared" si="799"/>
        <v>0</v>
      </c>
      <c r="BX181" s="106">
        <f t="shared" si="799"/>
        <v>0</v>
      </c>
      <c r="BY181" s="106">
        <f t="shared" si="799"/>
        <v>0</v>
      </c>
      <c r="BZ181" s="106">
        <f t="shared" si="799"/>
        <v>0</v>
      </c>
      <c r="CA181" s="106">
        <f t="shared" si="799"/>
        <v>0</v>
      </c>
      <c r="CB181" s="106">
        <f t="shared" si="799"/>
        <v>0</v>
      </c>
      <c r="CC181" s="106">
        <f t="shared" si="799"/>
        <v>0</v>
      </c>
      <c r="CD181" s="106">
        <f t="shared" si="799"/>
        <v>2</v>
      </c>
      <c r="CE181" s="106">
        <f t="shared" si="800"/>
        <v>5</v>
      </c>
      <c r="CF181" s="106">
        <f t="shared" si="800"/>
        <v>2</v>
      </c>
      <c r="CG181" s="106">
        <f t="shared" si="800"/>
        <v>2</v>
      </c>
      <c r="CH181" s="106">
        <f t="shared" si="800"/>
        <v>5</v>
      </c>
      <c r="CI181" s="106">
        <f t="shared" si="800"/>
        <v>2</v>
      </c>
      <c r="CJ181" s="106">
        <f t="shared" si="800"/>
        <v>3</v>
      </c>
      <c r="CK181" s="106">
        <f t="shared" si="800"/>
        <v>5</v>
      </c>
      <c r="CL181" s="106">
        <f t="shared" si="800"/>
        <v>3</v>
      </c>
      <c r="CM181" s="194">
        <f t="shared" si="800"/>
        <v>2</v>
      </c>
      <c r="CN181" s="194">
        <f t="shared" si="800"/>
        <v>5</v>
      </c>
      <c r="CO181" s="194">
        <f t="shared" si="801"/>
        <v>3</v>
      </c>
      <c r="CP181" s="194">
        <f t="shared" si="801"/>
        <v>3</v>
      </c>
      <c r="CQ181" s="56">
        <f t="shared" si="801"/>
        <v>-5</v>
      </c>
      <c r="CR181" s="56">
        <f t="shared" si="801"/>
        <v>-2</v>
      </c>
      <c r="CS181" s="56">
        <f t="shared" si="801"/>
        <v>6</v>
      </c>
      <c r="CT181" s="56">
        <f t="shared" si="801"/>
        <v>8</v>
      </c>
      <c r="CU181" s="56">
        <f t="shared" si="801"/>
        <v>9</v>
      </c>
      <c r="CV181" s="56">
        <f t="shared" si="801"/>
        <v>4</v>
      </c>
      <c r="CW181" s="56">
        <f t="shared" si="801"/>
        <v>-1</v>
      </c>
      <c r="CX181" s="56">
        <f t="shared" si="801"/>
        <v>-1</v>
      </c>
      <c r="CY181" s="56">
        <f t="shared" si="802"/>
        <v>2</v>
      </c>
      <c r="CZ181" s="56">
        <f t="shared" si="802"/>
        <v>-1</v>
      </c>
      <c r="DA181" s="56">
        <f t="shared" si="802"/>
        <v>-1</v>
      </c>
      <c r="DB181" s="56">
        <f t="shared" si="802"/>
        <v>-3</v>
      </c>
      <c r="DC181" s="56">
        <f t="shared" si="802"/>
        <v>0</v>
      </c>
      <c r="DD181" s="56">
        <f t="shared" si="802"/>
        <v>1</v>
      </c>
      <c r="DE181" s="56">
        <f t="shared" si="802"/>
        <v>3</v>
      </c>
      <c r="DF181" s="56">
        <f t="shared" si="802"/>
        <v>-7</v>
      </c>
      <c r="DG181" s="56">
        <f t="shared" si="802"/>
        <v>-7</v>
      </c>
      <c r="DH181" s="56">
        <f t="shared" si="802"/>
        <v>-3</v>
      </c>
      <c r="DI181" s="56">
        <f t="shared" si="803"/>
        <v>4</v>
      </c>
      <c r="DJ181" s="56">
        <f t="shared" si="803"/>
        <v>7</v>
      </c>
      <c r="DK181" s="56">
        <f t="shared" si="803"/>
        <v>2</v>
      </c>
      <c r="DL181" s="56">
        <f t="shared" si="803"/>
        <v>2</v>
      </c>
      <c r="DM181" s="56">
        <f t="shared" si="803"/>
        <v>1</v>
      </c>
      <c r="DN181" s="56">
        <f t="shared" si="803"/>
        <v>1</v>
      </c>
      <c r="DO181" s="56">
        <f t="shared" si="803"/>
        <v>4</v>
      </c>
      <c r="DP181" s="56">
        <f t="shared" si="803"/>
        <v>0</v>
      </c>
      <c r="DQ181" s="56">
        <f t="shared" si="803"/>
        <v>-8</v>
      </c>
      <c r="DR181" s="56">
        <f t="shared" si="803"/>
        <v>0</v>
      </c>
      <c r="DS181" s="56">
        <f t="shared" si="803"/>
        <v>-4</v>
      </c>
      <c r="DT181" s="56">
        <f t="shared" si="803"/>
        <v>-4</v>
      </c>
      <c r="DU181" s="56">
        <f t="shared" si="803"/>
        <v>-8</v>
      </c>
      <c r="DV181" s="56">
        <f t="shared" si="803"/>
        <v>-7</v>
      </c>
      <c r="DW181" s="56">
        <f t="shared" si="803"/>
        <v>-6</v>
      </c>
      <c r="DX181" s="56">
        <f t="shared" si="803"/>
        <v>-6</v>
      </c>
      <c r="DY181" s="56">
        <f t="shared" si="803"/>
        <v>-2</v>
      </c>
      <c r="DZ181" s="325"/>
      <c r="EA181" s="61">
        <f>'MONTHLY SUMMARIES'!H133</f>
        <v>1</v>
      </c>
    </row>
    <row r="182" spans="1:132" s="70" customFormat="1" x14ac:dyDescent="0.25">
      <c r="A182" s="144"/>
      <c r="B182" s="57" t="s">
        <v>148</v>
      </c>
      <c r="C182" s="114">
        <f t="shared" ref="C182:V182" si="804">SUM(C173:C181)</f>
        <v>289</v>
      </c>
      <c r="D182" s="115">
        <f t="shared" si="804"/>
        <v>333</v>
      </c>
      <c r="E182" s="115">
        <f t="shared" si="804"/>
        <v>784</v>
      </c>
      <c r="F182" s="115">
        <f t="shared" si="804"/>
        <v>714</v>
      </c>
      <c r="G182" s="115">
        <f t="shared" si="804"/>
        <v>805</v>
      </c>
      <c r="H182" s="116">
        <f t="shared" si="804"/>
        <v>914</v>
      </c>
      <c r="I182" s="115">
        <f t="shared" si="804"/>
        <v>1056</v>
      </c>
      <c r="J182" s="116">
        <f t="shared" si="804"/>
        <v>1167</v>
      </c>
      <c r="K182" s="115">
        <f t="shared" si="804"/>
        <v>181</v>
      </c>
      <c r="L182" s="117">
        <f t="shared" si="804"/>
        <v>24</v>
      </c>
      <c r="M182" s="116">
        <f t="shared" si="804"/>
        <v>233</v>
      </c>
      <c r="N182" s="120">
        <f t="shared" si="804"/>
        <v>237</v>
      </c>
      <c r="O182" s="120">
        <f t="shared" si="804"/>
        <v>146</v>
      </c>
      <c r="P182" s="120">
        <f t="shared" si="804"/>
        <v>0</v>
      </c>
      <c r="Q182" s="120">
        <f t="shared" si="804"/>
        <v>0</v>
      </c>
      <c r="R182" s="120">
        <f t="shared" si="804"/>
        <v>0</v>
      </c>
      <c r="S182" s="120">
        <f t="shared" si="804"/>
        <v>0</v>
      </c>
      <c r="T182" s="120">
        <f t="shared" si="804"/>
        <v>0</v>
      </c>
      <c r="U182" s="120">
        <f t="shared" si="804"/>
        <v>0</v>
      </c>
      <c r="V182" s="120">
        <f t="shared" si="804"/>
        <v>0</v>
      </c>
      <c r="W182" s="195">
        <f>SUM(W173+W176+W179+W180+W181)</f>
        <v>4</v>
      </c>
      <c r="X182" s="117">
        <f>SUM(X173+X176+X179+X180+X181)</f>
        <v>24</v>
      </c>
      <c r="Y182" s="195">
        <f t="shared" ref="Y182:AD182" si="805">SUM(Y173+Y176+Y179+Y180+Y181)</f>
        <v>18</v>
      </c>
      <c r="Z182" s="195">
        <f t="shared" si="805"/>
        <v>8</v>
      </c>
      <c r="AA182" s="195">
        <f t="shared" si="805"/>
        <v>25</v>
      </c>
      <c r="AB182" s="195">
        <f t="shared" si="805"/>
        <v>43</v>
      </c>
      <c r="AC182" s="195">
        <f t="shared" si="805"/>
        <v>30</v>
      </c>
      <c r="AD182" s="195">
        <f t="shared" si="805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2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6">
        <v>37</v>
      </c>
      <c r="BI182" s="443">
        <v>116</v>
      </c>
      <c r="BJ182" s="443">
        <v>138</v>
      </c>
      <c r="BK182" s="443">
        <v>111</v>
      </c>
      <c r="BL182" s="195">
        <v>162</v>
      </c>
      <c r="BM182" s="195">
        <v>350</v>
      </c>
      <c r="BN182" s="195">
        <v>0</v>
      </c>
      <c r="BO182" s="195">
        <v>400</v>
      </c>
      <c r="BP182" s="195">
        <v>310</v>
      </c>
      <c r="BQ182" s="195">
        <v>400</v>
      </c>
      <c r="BR182" s="195">
        <v>392</v>
      </c>
      <c r="BS182" s="195">
        <v>147</v>
      </c>
      <c r="BT182" s="195"/>
      <c r="BU182" s="116">
        <f>SUM(BU173:BU181)</f>
        <v>-143</v>
      </c>
      <c r="BV182" s="116">
        <f t="shared" ref="BV182:BW182" si="806">SUM(BV173:BV181)</f>
        <v>-333</v>
      </c>
      <c r="BW182" s="116">
        <f t="shared" si="806"/>
        <v>-784</v>
      </c>
      <c r="BX182" s="116">
        <f t="shared" ref="BX182:BY182" si="807">SUM(BX173:BX181)</f>
        <v>-714</v>
      </c>
      <c r="BY182" s="116">
        <f t="shared" si="807"/>
        <v>-805</v>
      </c>
      <c r="BZ182" s="116">
        <f t="shared" ref="BZ182:CA182" si="808">SUM(BZ173:BZ181)</f>
        <v>-914</v>
      </c>
      <c r="CA182" s="116">
        <f t="shared" si="808"/>
        <v>-1056</v>
      </c>
      <c r="CB182" s="116">
        <f t="shared" ref="CB182:CC182" si="809">SUM(CB173:CB181)</f>
        <v>-1167</v>
      </c>
      <c r="CC182" s="116">
        <f t="shared" si="809"/>
        <v>-177</v>
      </c>
      <c r="CD182" s="116">
        <f t="shared" ref="CD182:CE182" si="810">SUM(CD173:CD181)</f>
        <v>0</v>
      </c>
      <c r="CE182" s="116">
        <f t="shared" si="810"/>
        <v>-215</v>
      </c>
      <c r="CF182" s="116">
        <f t="shared" ref="CF182:CG182" si="811">SUM(CF173:CF181)</f>
        <v>-229</v>
      </c>
      <c r="CG182" s="116">
        <f t="shared" si="811"/>
        <v>-121</v>
      </c>
      <c r="CH182" s="116">
        <f t="shared" ref="CH182:CI182" si="812">SUM(CH173:CH181)</f>
        <v>43</v>
      </c>
      <c r="CI182" s="116">
        <f t="shared" si="812"/>
        <v>30</v>
      </c>
      <c r="CJ182" s="116">
        <f t="shared" ref="CJ182:CK182" si="813">SUM(CJ173:CJ181)</f>
        <v>40</v>
      </c>
      <c r="CK182" s="116">
        <f t="shared" si="813"/>
        <v>515</v>
      </c>
      <c r="CL182" s="116">
        <f t="shared" ref="CL182:CM182" si="814">SUM(CL173:CL181)</f>
        <v>983</v>
      </c>
      <c r="CM182" s="195">
        <f t="shared" si="814"/>
        <v>1100</v>
      </c>
      <c r="CN182" s="195">
        <f t="shared" ref="CN182:CO182" si="815">SUM(CN173:CN181)</f>
        <v>792</v>
      </c>
      <c r="CO182" s="195">
        <f t="shared" si="815"/>
        <v>375</v>
      </c>
      <c r="CP182" s="195">
        <f t="shared" ref="CP182:CQ182" si="816">SUM(CP173:CP181)</f>
        <v>15</v>
      </c>
      <c r="CQ182" s="70">
        <f t="shared" si="816"/>
        <v>-18</v>
      </c>
      <c r="CR182" s="70">
        <f t="shared" ref="CR182:CS182" si="817">SUM(CR173:CR181)</f>
        <v>-7</v>
      </c>
      <c r="CS182" s="70">
        <f t="shared" si="817"/>
        <v>96</v>
      </c>
      <c r="CT182" s="70">
        <f t="shared" ref="CT182:CU182" si="818">SUM(CT173:CT181)</f>
        <v>277</v>
      </c>
      <c r="CU182" s="70">
        <f t="shared" si="818"/>
        <v>1341</v>
      </c>
      <c r="CV182" s="70">
        <f t="shared" ref="CV182" si="819">SUM(CV173:CV181)</f>
        <v>1154</v>
      </c>
      <c r="CW182" s="70">
        <f t="shared" ref="CW182" si="820">SUM(CW173:CW181)</f>
        <v>571</v>
      </c>
      <c r="CX182" s="70">
        <f t="shared" ref="CX182" si="821">SUM(CX173:CX181)</f>
        <v>-40</v>
      </c>
      <c r="CY182" s="70">
        <f t="shared" ref="CY182" si="822">SUM(CY173:CY181)</f>
        <v>-157</v>
      </c>
      <c r="CZ182" s="70">
        <f t="shared" ref="CZ182" si="823">SUM(CZ173:CZ181)</f>
        <v>144</v>
      </c>
      <c r="DA182" s="70">
        <f t="shared" ref="DA182" si="824">SUM(DA173:DA181)</f>
        <v>-27</v>
      </c>
      <c r="DB182" s="70">
        <f t="shared" ref="DB182" si="825">SUM(DB173:DB181)</f>
        <v>29</v>
      </c>
      <c r="DC182" s="70">
        <f t="shared" ref="DC182" si="826">SUM(DC173:DC181)</f>
        <v>56</v>
      </c>
      <c r="DD182" s="70">
        <f t="shared" ref="DD182:DE182" si="827">SUM(DD173:DD181)</f>
        <v>76</v>
      </c>
      <c r="DE182" s="70">
        <f t="shared" si="827"/>
        <v>93</v>
      </c>
      <c r="DF182" s="70">
        <f t="shared" ref="DF182" si="828">SUM(DF173:DF181)</f>
        <v>-158</v>
      </c>
      <c r="DG182" s="70">
        <f t="shared" ref="DG182" si="829">SUM(DG173:DG181)</f>
        <v>-721</v>
      </c>
      <c r="DH182" s="70">
        <f t="shared" ref="DH182" si="830">SUM(DH173:DH181)</f>
        <v>-369</v>
      </c>
      <c r="DI182" s="70">
        <f t="shared" ref="DI182" si="831">SUM(DI173:DI181)</f>
        <v>-96</v>
      </c>
      <c r="DJ182" s="70">
        <f t="shared" ref="DJ182" si="832">SUM(DJ173:DJ181)</f>
        <v>164</v>
      </c>
      <c r="DK182" s="70">
        <f t="shared" ref="DK182:DL182" si="833">SUM(DK173:DK181)</f>
        <v>102</v>
      </c>
      <c r="DL182" s="70">
        <f t="shared" si="833"/>
        <v>109</v>
      </c>
      <c r="DM182" s="70">
        <f t="shared" ref="DM182:DN182" si="834">SUM(DM173:DM181)</f>
        <v>74</v>
      </c>
      <c r="DN182" s="70">
        <f t="shared" si="834"/>
        <v>-31</v>
      </c>
      <c r="DO182" s="70">
        <f t="shared" ref="DO182:DP182" si="835">SUM(DO173:DO181)</f>
        <v>60</v>
      </c>
      <c r="DP182" s="70">
        <f t="shared" si="835"/>
        <v>61</v>
      </c>
      <c r="DQ182" s="70">
        <f t="shared" ref="DQ182" si="836">SUM(DQ173:DQ181)</f>
        <v>-103</v>
      </c>
      <c r="DR182" s="70">
        <f t="shared" ref="DR182:DS182" si="837">SUM(DR173:DR181)</f>
        <v>0</v>
      </c>
      <c r="DS182" s="70">
        <f t="shared" si="837"/>
        <v>-300</v>
      </c>
      <c r="DT182" s="70">
        <f t="shared" ref="DT182" si="838">SUM(DT173:DT181)</f>
        <v>-825</v>
      </c>
      <c r="DU182" s="70">
        <f t="shared" ref="DU182:DV182" si="839">SUM(DU173:DU181)</f>
        <v>-590</v>
      </c>
      <c r="DV182" s="70">
        <f t="shared" si="839"/>
        <v>-797</v>
      </c>
      <c r="DW182" s="70">
        <f t="shared" ref="DW182" si="840">SUM(DW173:DW181)</f>
        <v>-645</v>
      </c>
      <c r="DX182" s="70">
        <f t="shared" ref="DX182:DY182" si="841">SUM(DX173:DX181)</f>
        <v>-653</v>
      </c>
      <c r="DY182" s="70">
        <f t="shared" si="841"/>
        <v>-279</v>
      </c>
      <c r="DZ182" s="326"/>
      <c r="EA182" s="249">
        <f>EA173+EA176+EA179+EA180+EA181</f>
        <v>147</v>
      </c>
    </row>
    <row r="183" spans="1:132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3"/>
      <c r="CQ183" s="299"/>
      <c r="CR183" s="299"/>
      <c r="CS183" s="299"/>
      <c r="CT183" s="299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  <c r="DF183" s="299"/>
      <c r="DG183" s="299"/>
      <c r="DH183" s="299"/>
      <c r="DI183" s="299"/>
      <c r="DJ183" s="299"/>
      <c r="DK183" s="299"/>
      <c r="DL183" s="299"/>
      <c r="DM183" s="299"/>
      <c r="DN183" s="299"/>
      <c r="DO183" s="299"/>
      <c r="DP183" s="299"/>
      <c r="DQ183" s="299"/>
      <c r="DR183" s="299"/>
      <c r="DS183" s="299"/>
      <c r="DT183" s="299"/>
      <c r="DU183" s="299"/>
      <c r="DV183" s="299"/>
      <c r="DW183" s="299"/>
      <c r="DX183" s="299"/>
      <c r="DY183" s="299"/>
      <c r="DZ183" s="325"/>
      <c r="EA183" s="87"/>
    </row>
    <row r="184" spans="1:132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1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5">
        <v>52</v>
      </c>
      <c r="BI184" s="442">
        <v>24</v>
      </c>
      <c r="BJ184" s="442">
        <v>28</v>
      </c>
      <c r="BK184" s="442">
        <v>20</v>
      </c>
      <c r="BL184" s="194">
        <v>29</v>
      </c>
      <c r="BM184" s="194">
        <v>100</v>
      </c>
      <c r="BN184" s="194">
        <v>0</v>
      </c>
      <c r="BO184" s="194">
        <v>309</v>
      </c>
      <c r="BP184" s="194">
        <v>186</v>
      </c>
      <c r="BQ184" s="194">
        <v>309</v>
      </c>
      <c r="BR184" s="194">
        <v>247</v>
      </c>
      <c r="BS184" s="194">
        <v>115</v>
      </c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DZ184" s="325"/>
      <c r="EA184" s="61">
        <f>'MONTHLY SUMMARIES'!H136</f>
        <v>115</v>
      </c>
      <c r="EB184" s="194"/>
    </row>
    <row r="185" spans="1:132" s="56" customFormat="1" x14ac:dyDescent="0.2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1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5">
        <v>52</v>
      </c>
      <c r="BI185" s="442">
        <v>24</v>
      </c>
      <c r="BJ185" s="442">
        <v>28</v>
      </c>
      <c r="BK185" s="442">
        <v>20</v>
      </c>
      <c r="BL185" s="194">
        <v>29</v>
      </c>
      <c r="BM185" s="194">
        <v>100</v>
      </c>
      <c r="BN185" s="194">
        <v>0</v>
      </c>
      <c r="BO185" s="194">
        <v>309</v>
      </c>
      <c r="BP185" s="194">
        <v>186</v>
      </c>
      <c r="BQ185" s="194">
        <v>309</v>
      </c>
      <c r="BR185" s="194">
        <v>246</v>
      </c>
      <c r="BS185" s="194">
        <v>115</v>
      </c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DZ185" s="325"/>
      <c r="EA185" s="75">
        <f>EA184-EA186</f>
        <v>115</v>
      </c>
      <c r="EB185" s="194"/>
    </row>
    <row r="186" spans="1:132" s="56" customFormat="1" x14ac:dyDescent="0.2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>
        <v>0</v>
      </c>
      <c r="BR186" s="194">
        <v>1</v>
      </c>
      <c r="BS186" s="194">
        <v>0</v>
      </c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DZ186" s="325"/>
      <c r="EA186" s="61">
        <f>IF(ISERROR(GETPIVOTDATA("VALUE",'CRS ESCO pvt'!$I$2,"DATE_FILE",$EA$8,"COMPANY",$EA$6,"TRIM_CAT","Residential-ESCO","TRIM_LINE",99))=TRUE,0,GETPIVOTDATA("VALUE",'CRS ESCO pvt'!$I$2,"DATE_FILE",$EA$8,"COMPANY",$EA$6,"TRIM_CAT","Residential-ESCO","TRIM_LINE",99))</f>
        <v>0</v>
      </c>
      <c r="EB186" s="194"/>
    </row>
    <row r="187" spans="1:132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1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5">
        <v>23</v>
      </c>
      <c r="BI187" s="442">
        <v>10</v>
      </c>
      <c r="BJ187" s="442">
        <v>7</v>
      </c>
      <c r="BK187" s="442">
        <v>2</v>
      </c>
      <c r="BL187" s="194">
        <v>1</v>
      </c>
      <c r="BM187" s="194">
        <v>75</v>
      </c>
      <c r="BN187" s="194">
        <v>0</v>
      </c>
      <c r="BO187" s="194">
        <v>32</v>
      </c>
      <c r="BP187" s="194">
        <v>10</v>
      </c>
      <c r="BQ187" s="194">
        <v>32</v>
      </c>
      <c r="BR187" s="194">
        <v>192</v>
      </c>
      <c r="BS187" s="194">
        <v>69</v>
      </c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DZ187" s="325"/>
      <c r="EA187" s="61">
        <f>'MONTHLY SUMMARIES'!H137</f>
        <v>69</v>
      </c>
      <c r="EB187" s="194"/>
    </row>
    <row r="188" spans="1:132" s="56" customFormat="1" x14ac:dyDescent="0.2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1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5">
        <v>23</v>
      </c>
      <c r="BI188" s="442">
        <v>10</v>
      </c>
      <c r="BJ188" s="442">
        <v>7</v>
      </c>
      <c r="BK188" s="442">
        <v>2</v>
      </c>
      <c r="BL188" s="194">
        <v>1</v>
      </c>
      <c r="BM188" s="194">
        <v>75</v>
      </c>
      <c r="BN188" s="194">
        <v>0</v>
      </c>
      <c r="BO188" s="194">
        <v>32</v>
      </c>
      <c r="BP188" s="194">
        <v>10</v>
      </c>
      <c r="BQ188" s="194">
        <v>32</v>
      </c>
      <c r="BR188" s="194">
        <v>192</v>
      </c>
      <c r="BS188" s="194">
        <v>69</v>
      </c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DZ188" s="325"/>
      <c r="EA188" s="75">
        <f>EA187-EA189</f>
        <v>69</v>
      </c>
      <c r="EB188" s="194"/>
    </row>
    <row r="189" spans="1:132" s="56" customFormat="1" x14ac:dyDescent="0.2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1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DZ189" s="325"/>
      <c r="EA189" s="61">
        <f>IF(ISERROR(GETPIVOTDATA("VALUE",'CRS ESCO pvt'!$I$2,"DATE_FILE",$EA$8,"COMPANY",$EA$6,"TRIM_CAT","Low Income Residential-ESCO","TRIM_LINE",99))=TRUE,0,GETPIVOTDATA("VALUE",'CRS ESCO pvt'!$I$2,"DATE_FILE",$EA$8,"COMPANY",$EA$6,"TRIM_CAT","Low Income Residential-ESCO","TRIM_LINE",99))</f>
        <v>0</v>
      </c>
      <c r="EB189" s="194"/>
    </row>
    <row r="190" spans="1:132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1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5">
        <v>23</v>
      </c>
      <c r="BI190" s="442">
        <v>24</v>
      </c>
      <c r="BJ190" s="442">
        <v>19</v>
      </c>
      <c r="BK190" s="442">
        <v>14</v>
      </c>
      <c r="BL190" s="194">
        <v>12</v>
      </c>
      <c r="BM190" s="194">
        <v>1</v>
      </c>
      <c r="BN190" s="194">
        <v>0</v>
      </c>
      <c r="BO190" s="194">
        <v>5</v>
      </c>
      <c r="BP190" s="194">
        <v>6</v>
      </c>
      <c r="BQ190" s="194">
        <v>5</v>
      </c>
      <c r="BR190" s="194">
        <v>3</v>
      </c>
      <c r="BS190" s="194">
        <v>7</v>
      </c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DZ190" s="325"/>
      <c r="EA190" s="61">
        <f>'MONTHLY SUMMARIES'!H138</f>
        <v>7</v>
      </c>
    </row>
    <row r="191" spans="1:132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1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5">
        <v>3</v>
      </c>
      <c r="BI191" s="442">
        <v>6</v>
      </c>
      <c r="BJ191" s="442">
        <v>4</v>
      </c>
      <c r="BK191" s="442">
        <v>3</v>
      </c>
      <c r="BL191" s="194">
        <v>4</v>
      </c>
      <c r="BM191" s="194">
        <v>0</v>
      </c>
      <c r="BN191" s="194">
        <v>0</v>
      </c>
      <c r="BO191" s="194">
        <v>1</v>
      </c>
      <c r="BP191" s="194">
        <v>1</v>
      </c>
      <c r="BQ191" s="194">
        <v>1</v>
      </c>
      <c r="BR191" s="194">
        <v>1</v>
      </c>
      <c r="BS191" s="194">
        <v>3</v>
      </c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DZ191" s="325"/>
      <c r="EA191" s="61">
        <f>'MONTHLY SUMMARIES'!H139</f>
        <v>3</v>
      </c>
    </row>
    <row r="192" spans="1:132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1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5">
        <v>1</v>
      </c>
      <c r="BI192" s="442">
        <v>2</v>
      </c>
      <c r="BJ192" s="442">
        <v>2</v>
      </c>
      <c r="BK192" s="442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1</v>
      </c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DZ192" s="325"/>
      <c r="EA192" s="61">
        <f>'MONTHLY SUMMARIES'!H140</f>
        <v>1</v>
      </c>
    </row>
    <row r="193" spans="1:131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2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6">
        <v>102</v>
      </c>
      <c r="BI193" s="443">
        <v>66</v>
      </c>
      <c r="BJ193" s="443">
        <v>60</v>
      </c>
      <c r="BK193" s="443">
        <v>40</v>
      </c>
      <c r="BL193" s="195">
        <v>46</v>
      </c>
      <c r="BM193" s="195">
        <v>176</v>
      </c>
      <c r="BN193" s="195">
        <v>0</v>
      </c>
      <c r="BO193" s="195">
        <v>347</v>
      </c>
      <c r="BP193" s="195">
        <v>203</v>
      </c>
      <c r="BQ193" s="195">
        <v>347</v>
      </c>
      <c r="BR193" s="195">
        <v>443</v>
      </c>
      <c r="BS193" s="195">
        <v>195</v>
      </c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DZ193" s="326"/>
      <c r="EA193" s="249">
        <f>EA184+EA187+EA190+EA191+EA192</f>
        <v>195</v>
      </c>
    </row>
    <row r="194" spans="1:131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3"/>
      <c r="CQ194" s="299"/>
      <c r="CR194" s="299"/>
      <c r="CS194" s="299"/>
      <c r="CT194" s="299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  <c r="DF194" s="299"/>
      <c r="DG194" s="299"/>
      <c r="DH194" s="299"/>
      <c r="DI194" s="299"/>
      <c r="DJ194" s="299"/>
      <c r="DK194" s="299"/>
      <c r="DL194" s="299"/>
      <c r="DM194" s="299"/>
      <c r="DN194" s="299"/>
      <c r="DO194" s="299"/>
      <c r="DP194" s="299"/>
      <c r="DQ194" s="299"/>
      <c r="DR194" s="299"/>
      <c r="DS194" s="299"/>
      <c r="DT194" s="299"/>
      <c r="DU194" s="299"/>
      <c r="DV194" s="299"/>
      <c r="DW194" s="299"/>
      <c r="DX194" s="299"/>
      <c r="DY194" s="299"/>
      <c r="DZ194" s="325"/>
      <c r="EA194" s="87"/>
    </row>
    <row r="195" spans="1:131" s="56" customFormat="1" x14ac:dyDescent="0.25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1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5">
        <v>5658</v>
      </c>
      <c r="BI195" s="442">
        <v>5044</v>
      </c>
      <c r="BJ195" s="442">
        <v>4546</v>
      </c>
      <c r="BK195" s="442">
        <v>4894</v>
      </c>
      <c r="BL195" s="194">
        <v>5474</v>
      </c>
      <c r="BM195" s="194">
        <v>6123</v>
      </c>
      <c r="BN195" s="194">
        <v>7290</v>
      </c>
      <c r="BO195" s="194">
        <v>9136</v>
      </c>
      <c r="BP195" s="194">
        <v>8375</v>
      </c>
      <c r="BQ195" s="194">
        <v>9136</v>
      </c>
      <c r="BR195" s="194">
        <v>8949</v>
      </c>
      <c r="BS195" s="194">
        <v>7160</v>
      </c>
      <c r="BT195" s="194"/>
      <c r="BU195" s="106">
        <f t="shared" ref="BU195:DY195" si="842">O195-C195</f>
        <v>-2338</v>
      </c>
      <c r="BV195" s="106">
        <f t="shared" si="842"/>
        <v>-4679</v>
      </c>
      <c r="BW195" s="106">
        <f t="shared" si="842"/>
        <v>-8737</v>
      </c>
      <c r="BX195" s="106">
        <f t="shared" si="842"/>
        <v>-9360</v>
      </c>
      <c r="BY195" s="106">
        <f t="shared" si="842"/>
        <v>-9101</v>
      </c>
      <c r="BZ195" s="106">
        <f t="shared" si="842"/>
        <v>-8444</v>
      </c>
      <c r="CA195" s="106">
        <f t="shared" si="842"/>
        <v>-7810</v>
      </c>
      <c r="CB195" s="106">
        <f t="shared" si="842"/>
        <v>-7259</v>
      </c>
      <c r="CC195" s="106">
        <f t="shared" si="842"/>
        <v>-5581</v>
      </c>
      <c r="CD195" s="106">
        <f t="shared" si="842"/>
        <v>-3710</v>
      </c>
      <c r="CE195" s="106">
        <f t="shared" si="842"/>
        <v>-1925</v>
      </c>
      <c r="CF195" s="106">
        <f t="shared" si="842"/>
        <v>-1298</v>
      </c>
      <c r="CG195" s="106">
        <f t="shared" si="842"/>
        <v>-602</v>
      </c>
      <c r="CH195" s="106">
        <f t="shared" si="842"/>
        <v>613</v>
      </c>
      <c r="CI195" s="106">
        <f t="shared" si="842"/>
        <v>2132</v>
      </c>
      <c r="CJ195" s="106">
        <f t="shared" si="842"/>
        <v>4226</v>
      </c>
      <c r="CK195" s="106">
        <f t="shared" si="842"/>
        <v>8347</v>
      </c>
      <c r="CL195" s="106">
        <f t="shared" si="842"/>
        <v>9770</v>
      </c>
      <c r="CM195" s="194">
        <f t="shared" si="842"/>
        <v>9980</v>
      </c>
      <c r="CN195" s="194">
        <f t="shared" si="842"/>
        <v>9754</v>
      </c>
      <c r="CO195" s="194">
        <f t="shared" si="842"/>
        <v>8852</v>
      </c>
      <c r="CP195" s="194">
        <f t="shared" si="842"/>
        <v>7439</v>
      </c>
      <c r="CQ195" s="56">
        <f t="shared" si="842"/>
        <v>6191</v>
      </c>
      <c r="CR195" s="56">
        <f t="shared" si="842"/>
        <v>5397</v>
      </c>
      <c r="CS195" s="56">
        <f t="shared" si="842"/>
        <v>5228</v>
      </c>
      <c r="CT195" s="56">
        <f t="shared" si="842"/>
        <v>5466</v>
      </c>
      <c r="CU195" s="56">
        <f t="shared" si="842"/>
        <v>5603</v>
      </c>
      <c r="CV195" s="56">
        <f t="shared" si="842"/>
        <v>3580</v>
      </c>
      <c r="CW195" s="56">
        <f t="shared" si="842"/>
        <v>-804</v>
      </c>
      <c r="CX195" s="56">
        <f t="shared" si="842"/>
        <v>-2233</v>
      </c>
      <c r="CY195" s="56">
        <f t="shared" si="842"/>
        <v>-2577</v>
      </c>
      <c r="CZ195" s="56">
        <f t="shared" si="842"/>
        <v>-2780</v>
      </c>
      <c r="DA195" s="56">
        <f t="shared" si="842"/>
        <v>-2972</v>
      </c>
      <c r="DB195" s="56">
        <f t="shared" si="842"/>
        <v>-3020</v>
      </c>
      <c r="DC195" s="56">
        <f t="shared" si="842"/>
        <v>-2883</v>
      </c>
      <c r="DD195" s="56">
        <f t="shared" si="842"/>
        <v>-2502</v>
      </c>
      <c r="DE195" s="56">
        <f t="shared" si="842"/>
        <v>-2351</v>
      </c>
      <c r="DF195" s="56">
        <f t="shared" si="842"/>
        <v>-2611</v>
      </c>
      <c r="DG195" s="56">
        <f t="shared" si="842"/>
        <v>-2445</v>
      </c>
      <c r="DH195" s="56">
        <f t="shared" si="842"/>
        <v>-2087</v>
      </c>
      <c r="DI195" s="56">
        <f t="shared" si="842"/>
        <v>-1718</v>
      </c>
      <c r="DJ195" s="56">
        <f t="shared" si="842"/>
        <v>-1565</v>
      </c>
      <c r="DK195" s="56">
        <f t="shared" si="842"/>
        <v>-1953</v>
      </c>
      <c r="DL195" s="56">
        <f t="shared" si="842"/>
        <v>-1479</v>
      </c>
      <c r="DM195" s="56">
        <f t="shared" si="842"/>
        <v>-1000</v>
      </c>
      <c r="DN195" s="56">
        <f t="shared" si="842"/>
        <v>-789</v>
      </c>
      <c r="DO195" s="56">
        <f t="shared" si="842"/>
        <v>-421</v>
      </c>
      <c r="DP195" s="56">
        <f t="shared" si="842"/>
        <v>-761</v>
      </c>
      <c r="DQ195" s="56">
        <f t="shared" si="842"/>
        <v>-840</v>
      </c>
      <c r="DR195" s="56">
        <f t="shared" si="842"/>
        <v>-796</v>
      </c>
      <c r="DS195" s="56">
        <f t="shared" si="842"/>
        <v>-1622</v>
      </c>
      <c r="DT195" s="56">
        <f t="shared" si="842"/>
        <v>-956</v>
      </c>
      <c r="DU195" s="56">
        <f t="shared" si="842"/>
        <v>1045</v>
      </c>
      <c r="DV195" s="56">
        <f t="shared" si="842"/>
        <v>245</v>
      </c>
      <c r="DW195" s="56">
        <f t="shared" si="842"/>
        <v>1551</v>
      </c>
      <c r="DX195" s="56">
        <f t="shared" si="842"/>
        <v>1364</v>
      </c>
      <c r="DY195" s="56">
        <f t="shared" si="842"/>
        <v>275</v>
      </c>
      <c r="DZ195" s="325"/>
      <c r="EA195" s="61">
        <f>'MONTHLY SUMMARIES'!H143</f>
        <v>7160</v>
      </c>
    </row>
    <row r="196" spans="1:131" s="56" customFormat="1" x14ac:dyDescent="0.2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1989</v>
      </c>
      <c r="X196" s="107">
        <f>X195-X197</f>
        <v>2009</v>
      </c>
      <c r="Y196" s="205">
        <f>Y195-Y197</f>
        <v>2134</v>
      </c>
      <c r="Z196" s="205">
        <f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1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5">
        <v>5646</v>
      </c>
      <c r="BI196" s="442">
        <v>5031</v>
      </c>
      <c r="BJ196" s="442">
        <v>4535</v>
      </c>
      <c r="BK196" s="442">
        <v>4888</v>
      </c>
      <c r="BL196" s="194">
        <v>5469</v>
      </c>
      <c r="BM196" s="194">
        <v>6116</v>
      </c>
      <c r="BN196" s="194">
        <v>7278</v>
      </c>
      <c r="BO196" s="194">
        <v>9117</v>
      </c>
      <c r="BP196" s="194">
        <v>8356</v>
      </c>
      <c r="BQ196" s="194">
        <v>9110</v>
      </c>
      <c r="BR196" s="194">
        <v>8927</v>
      </c>
      <c r="BS196" s="194">
        <v>7144</v>
      </c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DZ196" s="325"/>
      <c r="EA196" s="75">
        <f>EA195-EA197</f>
        <v>7144</v>
      </c>
    </row>
    <row r="197" spans="1:131" s="56" customFormat="1" x14ac:dyDescent="0.2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1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5">
        <v>12</v>
      </c>
      <c r="BI197" s="442">
        <v>13</v>
      </c>
      <c r="BJ197" s="442">
        <v>11</v>
      </c>
      <c r="BK197" s="442">
        <v>6</v>
      </c>
      <c r="BL197" s="194">
        <v>5</v>
      </c>
      <c r="BM197" s="194">
        <v>7</v>
      </c>
      <c r="BN197" s="194">
        <v>12</v>
      </c>
      <c r="BO197" s="194">
        <v>19</v>
      </c>
      <c r="BP197" s="194">
        <v>19</v>
      </c>
      <c r="BQ197" s="194">
        <v>26</v>
      </c>
      <c r="BR197" s="194">
        <v>22</v>
      </c>
      <c r="BS197" s="194">
        <v>16</v>
      </c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DZ197" s="325"/>
      <c r="EA197" s="61">
        <f>IF(ISERROR(GETPIVOTDATA("VALUE",'CRS ESCO pvt'!$I$2,"DATE_FILE",$EA$8,"COMPANY",$EA$6,"TRIM_CAT","Residential-ESCO","TRIM_LINE",A194))=TRUE,0,GETPIVOTDATA("VALUE",'CRS ESCO pvt'!$I$2,"DATE_FILE",$EA$8,"COMPANY",$EA$6,"TRIM_CAT","Residential-ESCO","TRIM_LINE",A194))</f>
        <v>16</v>
      </c>
    </row>
    <row r="198" spans="1:131" s="56" customFormat="1" x14ac:dyDescent="0.25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1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5">
        <v>3240</v>
      </c>
      <c r="BI198" s="442">
        <v>2828</v>
      </c>
      <c r="BJ198" s="442">
        <v>2445</v>
      </c>
      <c r="BK198" s="442">
        <v>2504</v>
      </c>
      <c r="BL198" s="194">
        <v>2631</v>
      </c>
      <c r="BM198" s="194">
        <v>2897</v>
      </c>
      <c r="BN198" s="194">
        <v>3029</v>
      </c>
      <c r="BO198" s="194">
        <v>1801</v>
      </c>
      <c r="BP198" s="194">
        <v>1890</v>
      </c>
      <c r="BQ198" s="194">
        <v>1801</v>
      </c>
      <c r="BR198" s="194">
        <v>1894</v>
      </c>
      <c r="BS198" s="194">
        <v>1766</v>
      </c>
      <c r="BT198" s="194"/>
      <c r="BU198" s="106">
        <f t="shared" ref="BU198:DY198" si="843">O198-C198</f>
        <v>-288</v>
      </c>
      <c r="BV198" s="106">
        <f t="shared" si="843"/>
        <v>-910</v>
      </c>
      <c r="BW198" s="106">
        <f t="shared" si="843"/>
        <v>-1994</v>
      </c>
      <c r="BX198" s="106">
        <f t="shared" si="843"/>
        <v>-2283</v>
      </c>
      <c r="BY198" s="106">
        <f t="shared" si="843"/>
        <v>-2316</v>
      </c>
      <c r="BZ198" s="106">
        <f t="shared" si="843"/>
        <v>-2390</v>
      </c>
      <c r="CA198" s="106">
        <f t="shared" si="843"/>
        <v>-2438</v>
      </c>
      <c r="CB198" s="106">
        <f t="shared" si="843"/>
        <v>-2506</v>
      </c>
      <c r="CC198" s="106">
        <f t="shared" si="843"/>
        <v>-2072</v>
      </c>
      <c r="CD198" s="106">
        <f t="shared" si="843"/>
        <v>-1447</v>
      </c>
      <c r="CE198" s="106">
        <f t="shared" si="843"/>
        <v>-787</v>
      </c>
      <c r="CF198" s="106">
        <f t="shared" si="843"/>
        <v>-469</v>
      </c>
      <c r="CG198" s="106">
        <f t="shared" si="843"/>
        <v>-280</v>
      </c>
      <c r="CH198" s="106">
        <f t="shared" si="843"/>
        <v>40</v>
      </c>
      <c r="CI198" s="106">
        <f t="shared" si="843"/>
        <v>508</v>
      </c>
      <c r="CJ198" s="106">
        <f t="shared" si="843"/>
        <v>1157</v>
      </c>
      <c r="CK198" s="106">
        <f t="shared" si="843"/>
        <v>2383</v>
      </c>
      <c r="CL198" s="106">
        <f t="shared" si="843"/>
        <v>3121</v>
      </c>
      <c r="CM198" s="194">
        <f t="shared" si="843"/>
        <v>3607</v>
      </c>
      <c r="CN198" s="194">
        <f t="shared" si="843"/>
        <v>3811</v>
      </c>
      <c r="CO198" s="194">
        <f t="shared" si="843"/>
        <v>3482</v>
      </c>
      <c r="CP198" s="194">
        <f t="shared" si="843"/>
        <v>2910</v>
      </c>
      <c r="CQ198" s="56">
        <f t="shared" si="843"/>
        <v>2439</v>
      </c>
      <c r="CR198" s="56">
        <f t="shared" si="843"/>
        <v>2017</v>
      </c>
      <c r="CS198" s="56">
        <f t="shared" si="843"/>
        <v>1877</v>
      </c>
      <c r="CT198" s="56">
        <f t="shared" si="843"/>
        <v>1985</v>
      </c>
      <c r="CU198" s="56">
        <f t="shared" si="843"/>
        <v>2125</v>
      </c>
      <c r="CV198" s="56">
        <f t="shared" si="843"/>
        <v>1612</v>
      </c>
      <c r="CW198" s="56">
        <f t="shared" si="843"/>
        <v>372</v>
      </c>
      <c r="CX198" s="56">
        <f t="shared" si="843"/>
        <v>-28</v>
      </c>
      <c r="CY198" s="56">
        <f t="shared" si="843"/>
        <v>-491</v>
      </c>
      <c r="CZ198" s="56">
        <f t="shared" si="843"/>
        <v>-574</v>
      </c>
      <c r="DA198" s="56">
        <f t="shared" si="843"/>
        <v>-619</v>
      </c>
      <c r="DB198" s="56">
        <f t="shared" si="843"/>
        <v>-675</v>
      </c>
      <c r="DC198" s="56">
        <f t="shared" si="843"/>
        <v>-582</v>
      </c>
      <c r="DD198" s="56">
        <f t="shared" si="843"/>
        <v>-562</v>
      </c>
      <c r="DE198" s="56">
        <f t="shared" si="843"/>
        <v>-330</v>
      </c>
      <c r="DF198" s="56">
        <f t="shared" si="843"/>
        <v>-341</v>
      </c>
      <c r="DG198" s="56">
        <f t="shared" si="843"/>
        <v>-87</v>
      </c>
      <c r="DH198" s="56">
        <f t="shared" si="843"/>
        <v>135</v>
      </c>
      <c r="DI198" s="56">
        <f t="shared" si="843"/>
        <v>307</v>
      </c>
      <c r="DJ198" s="56">
        <f t="shared" si="843"/>
        <v>277</v>
      </c>
      <c r="DK198" s="56">
        <f t="shared" si="843"/>
        <v>312</v>
      </c>
      <c r="DL198" s="56">
        <f t="shared" si="843"/>
        <v>240</v>
      </c>
      <c r="DM198" s="56">
        <f t="shared" si="843"/>
        <v>273</v>
      </c>
      <c r="DN198" s="56">
        <f t="shared" si="843"/>
        <v>242</v>
      </c>
      <c r="DO198" s="56">
        <f t="shared" si="843"/>
        <v>240</v>
      </c>
      <c r="DP198" s="56">
        <f t="shared" si="843"/>
        <v>184</v>
      </c>
      <c r="DQ198" s="56">
        <f t="shared" si="843"/>
        <v>22</v>
      </c>
      <c r="DR198" s="56">
        <f t="shared" si="843"/>
        <v>-63</v>
      </c>
      <c r="DS198" s="56">
        <f t="shared" si="843"/>
        <v>-596</v>
      </c>
      <c r="DT198" s="56">
        <f t="shared" si="843"/>
        <v>-835</v>
      </c>
      <c r="DU198" s="56">
        <f t="shared" si="843"/>
        <v>-2244</v>
      </c>
      <c r="DV198" s="56">
        <f t="shared" si="843"/>
        <v>-2389</v>
      </c>
      <c r="DW198" s="56">
        <f t="shared" si="843"/>
        <v>-2518</v>
      </c>
      <c r="DX198" s="56">
        <f t="shared" si="843"/>
        <v>-2425</v>
      </c>
      <c r="DY198" s="56">
        <f t="shared" si="843"/>
        <v>-2171</v>
      </c>
      <c r="DZ198" s="325"/>
      <c r="EA198" s="61">
        <f>'MONTHLY SUMMARIES'!H144</f>
        <v>1766</v>
      </c>
    </row>
    <row r="199" spans="1:131" s="56" customFormat="1" x14ac:dyDescent="0.2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791</v>
      </c>
      <c r="X199" s="107">
        <f>X198-X200</f>
        <v>754</v>
      </c>
      <c r="Y199" s="205">
        <f>Y198-Y200</f>
        <v>721</v>
      </c>
      <c r="Z199" s="205">
        <f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1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5">
        <v>3231</v>
      </c>
      <c r="BI199" s="442">
        <v>2818</v>
      </c>
      <c r="BJ199" s="442">
        <v>2435</v>
      </c>
      <c r="BK199" s="442">
        <v>2497</v>
      </c>
      <c r="BL199" s="194">
        <v>2625</v>
      </c>
      <c r="BM199" s="194">
        <v>2892</v>
      </c>
      <c r="BN199" s="194">
        <v>3026</v>
      </c>
      <c r="BO199" s="194">
        <v>1797</v>
      </c>
      <c r="BP199" s="194">
        <v>1883</v>
      </c>
      <c r="BQ199" s="194">
        <v>1795</v>
      </c>
      <c r="BR199" s="194">
        <v>1889</v>
      </c>
      <c r="BS199" s="194">
        <v>1762</v>
      </c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DZ199" s="325"/>
      <c r="EA199" s="75">
        <f>EA198-EA200</f>
        <v>1762</v>
      </c>
    </row>
    <row r="200" spans="1:131" s="56" customFormat="1" x14ac:dyDescent="0.2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1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5">
        <v>9</v>
      </c>
      <c r="BI200" s="442">
        <v>10</v>
      </c>
      <c r="BJ200" s="442">
        <v>10</v>
      </c>
      <c r="BK200" s="442">
        <v>7</v>
      </c>
      <c r="BL200" s="194">
        <v>6</v>
      </c>
      <c r="BM200" s="194">
        <v>5</v>
      </c>
      <c r="BN200" s="194">
        <v>3</v>
      </c>
      <c r="BO200" s="194">
        <v>4</v>
      </c>
      <c r="BP200" s="194">
        <v>7</v>
      </c>
      <c r="BQ200" s="194">
        <v>6</v>
      </c>
      <c r="BR200" s="194">
        <v>5</v>
      </c>
      <c r="BS200" s="194">
        <v>4</v>
      </c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DZ200" s="325"/>
      <c r="EA200" s="61">
        <f>IF(ISERROR(GETPIVOTDATA("VALUE",'CRS ESCO pvt'!$I$2,"DATE_FILE",$EA$8,"COMPANY",$EA$6,"TRIM_CAT","Low Income Residential-ESCO","TRIM_LINE",A194))=TRUE,0,GETPIVOTDATA("VALUE",'CRS ESCO pvt'!$I$2,"DATE_FILE",$EA$8,"COMPANY",$EA$6,"TRIM_CAT","Low Income Residential-ESCO","TRIM_LINE",A194))</f>
        <v>4</v>
      </c>
    </row>
    <row r="201" spans="1:131" s="56" customFormat="1" x14ac:dyDescent="0.25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1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5">
        <v>108</v>
      </c>
      <c r="BI201" s="442">
        <v>111</v>
      </c>
      <c r="BJ201" s="442">
        <v>123</v>
      </c>
      <c r="BK201" s="442">
        <v>151</v>
      </c>
      <c r="BL201" s="194">
        <v>173</v>
      </c>
      <c r="BM201" s="194">
        <v>157</v>
      </c>
      <c r="BN201" s="194">
        <v>161</v>
      </c>
      <c r="BO201" s="194">
        <v>135</v>
      </c>
      <c r="BP201" s="194">
        <v>155</v>
      </c>
      <c r="BQ201" s="194">
        <v>135</v>
      </c>
      <c r="BR201" s="194">
        <v>111</v>
      </c>
      <c r="BS201" s="194">
        <v>98</v>
      </c>
      <c r="BT201" s="194"/>
      <c r="BU201" s="106">
        <f t="shared" ref="BU201:CD203" si="844">O201-C201</f>
        <v>-74</v>
      </c>
      <c r="BV201" s="106">
        <f t="shared" si="844"/>
        <v>-98</v>
      </c>
      <c r="BW201" s="106">
        <f t="shared" si="844"/>
        <v>-136</v>
      </c>
      <c r="BX201" s="106">
        <f t="shared" si="844"/>
        <v>-132</v>
      </c>
      <c r="BY201" s="106">
        <f t="shared" si="844"/>
        <v>-87</v>
      </c>
      <c r="BZ201" s="106">
        <f t="shared" si="844"/>
        <v>3</v>
      </c>
      <c r="CA201" s="106">
        <f t="shared" si="844"/>
        <v>12</v>
      </c>
      <c r="CB201" s="106">
        <f t="shared" si="844"/>
        <v>44</v>
      </c>
      <c r="CC201" s="106">
        <f t="shared" si="844"/>
        <v>130</v>
      </c>
      <c r="CD201" s="106">
        <f t="shared" si="844"/>
        <v>167</v>
      </c>
      <c r="CE201" s="106">
        <f t="shared" ref="CE201:CN203" si="845">Y201-M201</f>
        <v>181</v>
      </c>
      <c r="CF201" s="106">
        <f t="shared" si="845"/>
        <v>169</v>
      </c>
      <c r="CG201" s="106">
        <f t="shared" si="845"/>
        <v>166</v>
      </c>
      <c r="CH201" s="106">
        <f t="shared" si="845"/>
        <v>161</v>
      </c>
      <c r="CI201" s="106">
        <f t="shared" si="845"/>
        <v>161</v>
      </c>
      <c r="CJ201" s="106">
        <f t="shared" si="845"/>
        <v>157</v>
      </c>
      <c r="CK201" s="106">
        <f t="shared" si="845"/>
        <v>142</v>
      </c>
      <c r="CL201" s="106">
        <f t="shared" si="845"/>
        <v>107</v>
      </c>
      <c r="CM201" s="194">
        <f t="shared" si="845"/>
        <v>131</v>
      </c>
      <c r="CN201" s="194">
        <f t="shared" si="845"/>
        <v>125</v>
      </c>
      <c r="CO201" s="194">
        <f t="shared" ref="CO201:CX203" si="846">AI201-W201</f>
        <v>49</v>
      </c>
      <c r="CP201" s="194">
        <f t="shared" si="846"/>
        <v>28</v>
      </c>
      <c r="CQ201" s="56">
        <f t="shared" si="846"/>
        <v>0</v>
      </c>
      <c r="CR201" s="56">
        <f t="shared" si="846"/>
        <v>-14</v>
      </c>
      <c r="CS201" s="56">
        <f t="shared" si="846"/>
        <v>22</v>
      </c>
      <c r="CT201" s="56">
        <f t="shared" si="846"/>
        <v>61</v>
      </c>
      <c r="CU201" s="56">
        <f t="shared" si="846"/>
        <v>74</v>
      </c>
      <c r="CV201" s="56">
        <f t="shared" si="846"/>
        <v>43</v>
      </c>
      <c r="CW201" s="56">
        <f t="shared" si="846"/>
        <v>-18</v>
      </c>
      <c r="CX201" s="56">
        <f t="shared" si="846"/>
        <v>-55</v>
      </c>
      <c r="CY201" s="56">
        <f t="shared" ref="CY201:DH203" si="847">AS201-AG201</f>
        <v>-88</v>
      </c>
      <c r="CZ201" s="56">
        <f t="shared" si="847"/>
        <v>-139</v>
      </c>
      <c r="DA201" s="56">
        <f t="shared" si="847"/>
        <v>-130</v>
      </c>
      <c r="DB201" s="56">
        <f t="shared" si="847"/>
        <v>-160</v>
      </c>
      <c r="DC201" s="56">
        <f t="shared" si="847"/>
        <v>-118</v>
      </c>
      <c r="DD201" s="56">
        <f t="shared" si="847"/>
        <v>-71</v>
      </c>
      <c r="DE201" s="56">
        <f t="shared" si="847"/>
        <v>-86</v>
      </c>
      <c r="DF201" s="56">
        <f t="shared" si="847"/>
        <v>-101</v>
      </c>
      <c r="DG201" s="56">
        <f t="shared" si="847"/>
        <v>-111</v>
      </c>
      <c r="DH201" s="56">
        <f t="shared" si="847"/>
        <v>-102</v>
      </c>
      <c r="DI201" s="56">
        <f t="shared" ref="DI201:DY203" si="848">BC201-AQ201</f>
        <v>-62</v>
      </c>
      <c r="DJ201" s="56">
        <f t="shared" si="848"/>
        <v>-59</v>
      </c>
      <c r="DK201" s="56">
        <f t="shared" si="848"/>
        <v>-86</v>
      </c>
      <c r="DL201" s="56">
        <f t="shared" si="848"/>
        <v>-59</v>
      </c>
      <c r="DM201" s="56">
        <f t="shared" si="848"/>
        <v>-58</v>
      </c>
      <c r="DN201" s="56">
        <f t="shared" si="848"/>
        <v>-45</v>
      </c>
      <c r="DO201" s="56">
        <f t="shared" si="848"/>
        <v>-44</v>
      </c>
      <c r="DP201" s="56">
        <f t="shared" si="848"/>
        <v>-54</v>
      </c>
      <c r="DQ201" s="56">
        <f t="shared" si="848"/>
        <v>-42</v>
      </c>
      <c r="DR201" s="56">
        <f t="shared" si="848"/>
        <v>-33</v>
      </c>
      <c r="DS201" s="56">
        <f t="shared" si="848"/>
        <v>-42</v>
      </c>
      <c r="DT201" s="56">
        <f t="shared" si="848"/>
        <v>-17</v>
      </c>
      <c r="DU201" s="56">
        <f t="shared" si="848"/>
        <v>-30</v>
      </c>
      <c r="DV201" s="56">
        <f t="shared" si="848"/>
        <v>1</v>
      </c>
      <c r="DW201" s="56">
        <f t="shared" si="848"/>
        <v>14</v>
      </c>
      <c r="DX201" s="56">
        <f t="shared" si="848"/>
        <v>-10</v>
      </c>
      <c r="DY201" s="56">
        <f t="shared" si="848"/>
        <v>-25</v>
      </c>
      <c r="DZ201" s="325"/>
      <c r="EA201" s="61">
        <f>'MONTHLY SUMMARIES'!H145</f>
        <v>98</v>
      </c>
    </row>
    <row r="202" spans="1:131" s="56" customFormat="1" x14ac:dyDescent="0.25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1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5">
        <v>31</v>
      </c>
      <c r="BI202" s="442">
        <v>34</v>
      </c>
      <c r="BJ202" s="442">
        <v>35</v>
      </c>
      <c r="BK202" s="442">
        <v>40</v>
      </c>
      <c r="BL202" s="194">
        <v>37</v>
      </c>
      <c r="BM202" s="194">
        <v>36</v>
      </c>
      <c r="BN202" s="194">
        <v>24</v>
      </c>
      <c r="BO202" s="194">
        <v>41</v>
      </c>
      <c r="BP202" s="194">
        <v>30</v>
      </c>
      <c r="BQ202" s="194">
        <v>41</v>
      </c>
      <c r="BR202" s="194">
        <v>39</v>
      </c>
      <c r="BS202" s="194">
        <v>39</v>
      </c>
      <c r="BT202" s="194"/>
      <c r="BU202" s="106">
        <f t="shared" si="844"/>
        <v>-25</v>
      </c>
      <c r="BV202" s="106">
        <f t="shared" si="844"/>
        <v>-39</v>
      </c>
      <c r="BW202" s="106">
        <f t="shared" si="844"/>
        <v>-44</v>
      </c>
      <c r="BX202" s="106">
        <f t="shared" si="844"/>
        <v>-35</v>
      </c>
      <c r="BY202" s="106">
        <f t="shared" si="844"/>
        <v>-16</v>
      </c>
      <c r="BZ202" s="106">
        <f t="shared" si="844"/>
        <v>-14</v>
      </c>
      <c r="CA202" s="106">
        <f t="shared" si="844"/>
        <v>5</v>
      </c>
      <c r="CB202" s="106">
        <f t="shared" si="844"/>
        <v>23</v>
      </c>
      <c r="CC202" s="106">
        <f t="shared" si="844"/>
        <v>45</v>
      </c>
      <c r="CD202" s="106">
        <f t="shared" si="844"/>
        <v>50</v>
      </c>
      <c r="CE202" s="106">
        <f t="shared" si="845"/>
        <v>54</v>
      </c>
      <c r="CF202" s="106">
        <f t="shared" si="845"/>
        <v>50</v>
      </c>
      <c r="CG202" s="106">
        <f t="shared" si="845"/>
        <v>50</v>
      </c>
      <c r="CH202" s="106">
        <f t="shared" si="845"/>
        <v>48</v>
      </c>
      <c r="CI202" s="106">
        <f t="shared" si="845"/>
        <v>45</v>
      </c>
      <c r="CJ202" s="106">
        <f t="shared" si="845"/>
        <v>48</v>
      </c>
      <c r="CK202" s="106">
        <f t="shared" si="845"/>
        <v>55</v>
      </c>
      <c r="CL202" s="106">
        <f t="shared" si="845"/>
        <v>63</v>
      </c>
      <c r="CM202" s="194">
        <f t="shared" si="845"/>
        <v>46</v>
      </c>
      <c r="CN202" s="194">
        <f t="shared" si="845"/>
        <v>32</v>
      </c>
      <c r="CO202" s="194">
        <f t="shared" si="846"/>
        <v>18</v>
      </c>
      <c r="CP202" s="194">
        <f t="shared" si="846"/>
        <v>10</v>
      </c>
      <c r="CQ202" s="56">
        <f t="shared" si="846"/>
        <v>-2</v>
      </c>
      <c r="CR202" s="56">
        <f t="shared" si="846"/>
        <v>-12</v>
      </c>
      <c r="CS202" s="56">
        <f t="shared" si="846"/>
        <v>-3</v>
      </c>
      <c r="CT202" s="56">
        <f t="shared" si="846"/>
        <v>15</v>
      </c>
      <c r="CU202" s="56">
        <f t="shared" si="846"/>
        <v>14</v>
      </c>
      <c r="CV202" s="56">
        <f t="shared" si="846"/>
        <v>8</v>
      </c>
      <c r="CW202" s="56">
        <f t="shared" si="846"/>
        <v>-11</v>
      </c>
      <c r="CX202" s="56">
        <f t="shared" si="846"/>
        <v>-21</v>
      </c>
      <c r="CY202" s="56">
        <f t="shared" si="847"/>
        <v>-27</v>
      </c>
      <c r="CZ202" s="56">
        <f t="shared" si="847"/>
        <v>-43</v>
      </c>
      <c r="DA202" s="56">
        <f t="shared" si="847"/>
        <v>-53</v>
      </c>
      <c r="DB202" s="56">
        <f t="shared" si="847"/>
        <v>-49</v>
      </c>
      <c r="DC202" s="56">
        <f t="shared" si="847"/>
        <v>-35</v>
      </c>
      <c r="DD202" s="56">
        <f t="shared" si="847"/>
        <v>-34</v>
      </c>
      <c r="DE202" s="56">
        <f t="shared" si="847"/>
        <v>-26</v>
      </c>
      <c r="DF202" s="56">
        <f t="shared" si="847"/>
        <v>-35</v>
      </c>
      <c r="DG202" s="56">
        <f t="shared" si="847"/>
        <v>-29</v>
      </c>
      <c r="DH202" s="56">
        <f t="shared" si="847"/>
        <v>-34</v>
      </c>
      <c r="DI202" s="56">
        <f t="shared" si="848"/>
        <v>-34</v>
      </c>
      <c r="DJ202" s="56">
        <f t="shared" si="848"/>
        <v>-44</v>
      </c>
      <c r="DK202" s="56">
        <f t="shared" si="848"/>
        <v>-41</v>
      </c>
      <c r="DL202" s="56">
        <f t="shared" si="848"/>
        <v>-29</v>
      </c>
      <c r="DM202" s="56">
        <f t="shared" si="848"/>
        <v>-26</v>
      </c>
      <c r="DN202" s="56">
        <f t="shared" si="848"/>
        <v>-16</v>
      </c>
      <c r="DO202" s="56">
        <f t="shared" si="848"/>
        <v>-15</v>
      </c>
      <c r="DP202" s="56">
        <f t="shared" si="848"/>
        <v>-14</v>
      </c>
      <c r="DQ202" s="56">
        <f t="shared" si="848"/>
        <v>-17</v>
      </c>
      <c r="DR202" s="56">
        <f t="shared" si="848"/>
        <v>-20</v>
      </c>
      <c r="DS202" s="56">
        <f t="shared" si="848"/>
        <v>-25</v>
      </c>
      <c r="DT202" s="56">
        <f t="shared" si="848"/>
        <v>-31</v>
      </c>
      <c r="DU202" s="56">
        <f t="shared" si="848"/>
        <v>-11</v>
      </c>
      <c r="DV202" s="56">
        <f t="shared" si="848"/>
        <v>-10</v>
      </c>
      <c r="DW202" s="56">
        <f t="shared" si="848"/>
        <v>3</v>
      </c>
      <c r="DX202" s="56">
        <f t="shared" si="848"/>
        <v>1</v>
      </c>
      <c r="DY202" s="56">
        <f t="shared" si="848"/>
        <v>10</v>
      </c>
      <c r="DZ202" s="325"/>
      <c r="EA202" s="61">
        <f>'MONTHLY SUMMARIES'!H146</f>
        <v>39</v>
      </c>
    </row>
    <row r="203" spans="1:131" s="56" customFormat="1" x14ac:dyDescent="0.25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1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5">
        <v>15</v>
      </c>
      <c r="BI203" s="442">
        <v>16</v>
      </c>
      <c r="BJ203" s="442">
        <v>14</v>
      </c>
      <c r="BK203" s="442">
        <v>13</v>
      </c>
      <c r="BL203" s="194">
        <v>15</v>
      </c>
      <c r="BM203" s="194">
        <v>10</v>
      </c>
      <c r="BN203" s="194">
        <v>7</v>
      </c>
      <c r="BO203" s="194">
        <v>18</v>
      </c>
      <c r="BP203" s="194">
        <v>11</v>
      </c>
      <c r="BQ203" s="194">
        <v>18</v>
      </c>
      <c r="BR203" s="194">
        <v>22</v>
      </c>
      <c r="BS203" s="194">
        <v>16</v>
      </c>
      <c r="BT203" s="194"/>
      <c r="BU203" s="106">
        <f t="shared" si="844"/>
        <v>-2</v>
      </c>
      <c r="BV203" s="106">
        <f t="shared" si="844"/>
        <v>-4</v>
      </c>
      <c r="BW203" s="106">
        <f t="shared" si="844"/>
        <v>-8</v>
      </c>
      <c r="BX203" s="106">
        <f t="shared" si="844"/>
        <v>-10</v>
      </c>
      <c r="BY203" s="106">
        <f t="shared" si="844"/>
        <v>-4</v>
      </c>
      <c r="BZ203" s="106">
        <f t="shared" si="844"/>
        <v>-5</v>
      </c>
      <c r="CA203" s="106">
        <f t="shared" si="844"/>
        <v>12</v>
      </c>
      <c r="CB203" s="106">
        <f t="shared" si="844"/>
        <v>19</v>
      </c>
      <c r="CC203" s="106">
        <f t="shared" si="844"/>
        <v>21</v>
      </c>
      <c r="CD203" s="106">
        <f t="shared" si="844"/>
        <v>24</v>
      </c>
      <c r="CE203" s="106">
        <f t="shared" si="845"/>
        <v>19</v>
      </c>
      <c r="CF203" s="106">
        <f t="shared" si="845"/>
        <v>9</v>
      </c>
      <c r="CG203" s="106">
        <f t="shared" si="845"/>
        <v>16</v>
      </c>
      <c r="CH203" s="106">
        <f t="shared" si="845"/>
        <v>23</v>
      </c>
      <c r="CI203" s="106">
        <f t="shared" si="845"/>
        <v>27</v>
      </c>
      <c r="CJ203" s="106">
        <f t="shared" si="845"/>
        <v>30</v>
      </c>
      <c r="CK203" s="106">
        <f t="shared" si="845"/>
        <v>34</v>
      </c>
      <c r="CL203" s="106">
        <f t="shared" si="845"/>
        <v>27</v>
      </c>
      <c r="CM203" s="194">
        <f t="shared" si="845"/>
        <v>12</v>
      </c>
      <c r="CN203" s="194">
        <f t="shared" si="845"/>
        <v>4</v>
      </c>
      <c r="CO203" s="194">
        <f t="shared" si="846"/>
        <v>-2</v>
      </c>
      <c r="CP203" s="194">
        <f t="shared" si="846"/>
        <v>2</v>
      </c>
      <c r="CQ203" s="56">
        <f t="shared" si="846"/>
        <v>5</v>
      </c>
      <c r="CR203" s="56">
        <f t="shared" si="846"/>
        <v>7</v>
      </c>
      <c r="CS203" s="56">
        <f t="shared" si="846"/>
        <v>7</v>
      </c>
      <c r="CT203" s="56">
        <f t="shared" si="846"/>
        <v>-8</v>
      </c>
      <c r="CU203" s="56">
        <f t="shared" si="846"/>
        <v>-6</v>
      </c>
      <c r="CV203" s="56">
        <f t="shared" si="846"/>
        <v>-17</v>
      </c>
      <c r="CW203" s="56">
        <f t="shared" si="846"/>
        <v>-24</v>
      </c>
      <c r="CX203" s="56">
        <f t="shared" si="846"/>
        <v>-19</v>
      </c>
      <c r="CY203" s="56">
        <f t="shared" si="847"/>
        <v>-25</v>
      </c>
      <c r="CZ203" s="56">
        <f t="shared" si="847"/>
        <v>-23</v>
      </c>
      <c r="DA203" s="56">
        <f t="shared" si="847"/>
        <v>-20</v>
      </c>
      <c r="DB203" s="56">
        <f t="shared" si="847"/>
        <v>-27</v>
      </c>
      <c r="DC203" s="56">
        <f t="shared" si="847"/>
        <v>-27</v>
      </c>
      <c r="DD203" s="56">
        <f t="shared" si="847"/>
        <v>-22</v>
      </c>
      <c r="DE203" s="56">
        <f t="shared" si="847"/>
        <v>-24</v>
      </c>
      <c r="DF203" s="56">
        <f t="shared" si="847"/>
        <v>-13</v>
      </c>
      <c r="DG203" s="56">
        <f t="shared" si="847"/>
        <v>-13</v>
      </c>
      <c r="DH203" s="56">
        <f t="shared" si="847"/>
        <v>-6</v>
      </c>
      <c r="DI203" s="56">
        <f t="shared" si="848"/>
        <v>-7</v>
      </c>
      <c r="DJ203" s="56">
        <f t="shared" si="848"/>
        <v>-11</v>
      </c>
      <c r="DK203" s="56">
        <f t="shared" si="848"/>
        <v>-6</v>
      </c>
      <c r="DL203" s="56">
        <f t="shared" si="848"/>
        <v>-7</v>
      </c>
      <c r="DM203" s="56">
        <f t="shared" si="848"/>
        <v>-4</v>
      </c>
      <c r="DN203" s="56">
        <f t="shared" si="848"/>
        <v>-3</v>
      </c>
      <c r="DO203" s="56">
        <f t="shared" si="848"/>
        <v>-1</v>
      </c>
      <c r="DP203" s="56">
        <f t="shared" si="848"/>
        <v>-3</v>
      </c>
      <c r="DQ203" s="56">
        <f t="shared" si="848"/>
        <v>-6</v>
      </c>
      <c r="DR203" s="56">
        <f t="shared" si="848"/>
        <v>-4</v>
      </c>
      <c r="DS203" s="56">
        <f t="shared" si="848"/>
        <v>-12</v>
      </c>
      <c r="DT203" s="56">
        <f t="shared" si="848"/>
        <v>-12</v>
      </c>
      <c r="DU203" s="56">
        <f t="shared" si="848"/>
        <v>0</v>
      </c>
      <c r="DV203" s="56">
        <f t="shared" si="848"/>
        <v>-4</v>
      </c>
      <c r="DW203" s="56">
        <f t="shared" si="848"/>
        <v>4</v>
      </c>
      <c r="DX203" s="56">
        <f t="shared" si="848"/>
        <v>8</v>
      </c>
      <c r="DY203" s="56">
        <f t="shared" si="848"/>
        <v>0</v>
      </c>
      <c r="DZ203" s="325"/>
      <c r="EA203" s="61">
        <f>'MONTHLY SUMMARIES'!H147</f>
        <v>16</v>
      </c>
    </row>
    <row r="204" spans="1:131" s="70" customFormat="1" ht="15.75" thickBot="1" x14ac:dyDescent="0.3">
      <c r="A204" s="144"/>
      <c r="B204" s="109" t="s">
        <v>148</v>
      </c>
      <c r="C204" s="110">
        <f>SUM(C195:C203)</f>
        <v>7548</v>
      </c>
      <c r="D204" s="111">
        <f t="shared" ref="D204:V204" si="849">SUM(D195:D203)</f>
        <v>9673</v>
      </c>
      <c r="E204" s="111">
        <f t="shared" si="849"/>
        <v>14441</v>
      </c>
      <c r="F204" s="111">
        <f t="shared" si="849"/>
        <v>15432</v>
      </c>
      <c r="G204" s="111">
        <f t="shared" si="849"/>
        <v>14933</v>
      </c>
      <c r="H204" s="112">
        <f t="shared" si="849"/>
        <v>14138</v>
      </c>
      <c r="I204" s="111">
        <f t="shared" si="849"/>
        <v>13502</v>
      </c>
      <c r="J204" s="112">
        <f t="shared" si="849"/>
        <v>12923</v>
      </c>
      <c r="K204" s="111">
        <f t="shared" si="849"/>
        <v>10657</v>
      </c>
      <c r="L204" s="113">
        <f t="shared" si="849"/>
        <v>8121</v>
      </c>
      <c r="M204" s="112">
        <f t="shared" si="849"/>
        <v>5744</v>
      </c>
      <c r="N204" s="112">
        <f t="shared" si="849"/>
        <v>5146</v>
      </c>
      <c r="O204" s="112">
        <f t="shared" si="849"/>
        <v>4821</v>
      </c>
      <c r="P204" s="112">
        <f t="shared" si="849"/>
        <v>3943</v>
      </c>
      <c r="Q204" s="112">
        <f t="shared" si="849"/>
        <v>3522</v>
      </c>
      <c r="R204" s="112">
        <f t="shared" si="849"/>
        <v>3612</v>
      </c>
      <c r="S204" s="112">
        <f t="shared" si="849"/>
        <v>3409</v>
      </c>
      <c r="T204" s="112">
        <f t="shared" si="849"/>
        <v>3288</v>
      </c>
      <c r="U204" s="112">
        <f t="shared" si="849"/>
        <v>3283</v>
      </c>
      <c r="V204" s="112">
        <f t="shared" si="849"/>
        <v>3244</v>
      </c>
      <c r="W204" s="196">
        <f>SUM(W195+W198+W201+W202+W203)</f>
        <v>3200</v>
      </c>
      <c r="X204" s="113">
        <f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3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7">
        <v>9052</v>
      </c>
      <c r="BI204" s="444">
        <v>8033</v>
      </c>
      <c r="BJ204" s="444">
        <v>7163</v>
      </c>
      <c r="BK204" s="444">
        <v>7602</v>
      </c>
      <c r="BL204" s="196">
        <v>8330</v>
      </c>
      <c r="BM204" s="196">
        <v>9223</v>
      </c>
      <c r="BN204" s="196">
        <v>10511</v>
      </c>
      <c r="BO204" s="196">
        <v>11131</v>
      </c>
      <c r="BP204" s="196">
        <v>10461</v>
      </c>
      <c r="BQ204" s="196">
        <v>11131</v>
      </c>
      <c r="BR204" s="196">
        <v>11015</v>
      </c>
      <c r="BS204" s="196">
        <v>9079</v>
      </c>
      <c r="BT204" s="196"/>
      <c r="BU204" s="112">
        <f t="shared" ref="BU204" si="850">SUM(BU195:BU203)</f>
        <v>-2727</v>
      </c>
      <c r="BV204" s="112">
        <f t="shared" ref="BV204:BW204" si="851">SUM(BV195:BV203)</f>
        <v>-5730</v>
      </c>
      <c r="BW204" s="112">
        <f t="shared" si="851"/>
        <v>-10919</v>
      </c>
      <c r="BX204" s="112">
        <f t="shared" ref="BX204:BY204" si="852">SUM(BX195:BX203)</f>
        <v>-11820</v>
      </c>
      <c r="BY204" s="112">
        <f t="shared" si="852"/>
        <v>-11524</v>
      </c>
      <c r="BZ204" s="112">
        <f t="shared" ref="BZ204:CA204" si="853">SUM(BZ195:BZ203)</f>
        <v>-10850</v>
      </c>
      <c r="CA204" s="112">
        <f t="shared" si="853"/>
        <v>-10219</v>
      </c>
      <c r="CB204" s="112">
        <f t="shared" ref="CB204:CC204" si="854">SUM(CB195:CB203)</f>
        <v>-9679</v>
      </c>
      <c r="CC204" s="112">
        <f t="shared" si="854"/>
        <v>-7457</v>
      </c>
      <c r="CD204" s="112">
        <f t="shared" ref="CD204:CE204" si="855">SUM(CD195:CD203)</f>
        <v>-4916</v>
      </c>
      <c r="CE204" s="112">
        <f t="shared" si="855"/>
        <v>-2458</v>
      </c>
      <c r="CF204" s="112">
        <f t="shared" ref="CF204:CG204" si="856">SUM(CF195:CF203)</f>
        <v>-1539</v>
      </c>
      <c r="CG204" s="112">
        <f t="shared" si="856"/>
        <v>-650</v>
      </c>
      <c r="CH204" s="112">
        <f t="shared" ref="CH204:CI204" si="857">SUM(CH195:CH203)</f>
        <v>885</v>
      </c>
      <c r="CI204" s="112">
        <f t="shared" si="857"/>
        <v>2873</v>
      </c>
      <c r="CJ204" s="112">
        <f t="shared" ref="CJ204:CK204" si="858">SUM(CJ195:CJ203)</f>
        <v>5618</v>
      </c>
      <c r="CK204" s="112">
        <f t="shared" si="858"/>
        <v>10961</v>
      </c>
      <c r="CL204" s="112">
        <f t="shared" ref="CL204:CM204" si="859">SUM(CL195:CL203)</f>
        <v>13088</v>
      </c>
      <c r="CM204" s="196">
        <f t="shared" si="859"/>
        <v>13776</v>
      </c>
      <c r="CN204" s="196">
        <f t="shared" ref="CN204:CO204" si="860">SUM(CN195:CN203)</f>
        <v>13726</v>
      </c>
      <c r="CO204" s="196">
        <f t="shared" si="860"/>
        <v>12399</v>
      </c>
      <c r="CP204" s="196">
        <f t="shared" ref="CP204:CQ204" si="861">SUM(CP195:CP203)</f>
        <v>10389</v>
      </c>
      <c r="CQ204" s="113">
        <f t="shared" si="861"/>
        <v>8633</v>
      </c>
      <c r="CR204" s="113">
        <f t="shared" ref="CR204:CS204" si="862">SUM(CR195:CR203)</f>
        <v>7395</v>
      </c>
      <c r="CS204" s="113">
        <f t="shared" si="862"/>
        <v>7131</v>
      </c>
      <c r="CT204" s="113">
        <f t="shared" ref="CT204:CU204" si="863">SUM(CT195:CT203)</f>
        <v>7519</v>
      </c>
      <c r="CU204" s="113">
        <f t="shared" si="863"/>
        <v>7810</v>
      </c>
      <c r="CV204" s="113">
        <f t="shared" ref="CV204" si="864">SUM(CV195:CV203)</f>
        <v>5226</v>
      </c>
      <c r="CW204" s="113">
        <f t="shared" ref="CW204" si="865">SUM(CW195:CW203)</f>
        <v>-485</v>
      </c>
      <c r="CX204" s="113">
        <f t="shared" ref="CX204" si="866">SUM(CX195:CX203)</f>
        <v>-2356</v>
      </c>
      <c r="CY204" s="113">
        <f t="shared" ref="CY204" si="867">SUM(CY195:CY203)</f>
        <v>-3208</v>
      </c>
      <c r="CZ204" s="113">
        <f t="shared" ref="CZ204" si="868">SUM(CZ195:CZ203)</f>
        <v>-3559</v>
      </c>
      <c r="DA204" s="113">
        <f t="shared" ref="DA204" si="869">SUM(DA195:DA203)</f>
        <v>-3794</v>
      </c>
      <c r="DB204" s="196">
        <f t="shared" ref="DB204" si="870">SUM(DB195:DB203)</f>
        <v>-3931</v>
      </c>
      <c r="DC204" s="196">
        <f t="shared" ref="DC204" si="871">SUM(DC195:DC203)</f>
        <v>-3645</v>
      </c>
      <c r="DD204" s="196">
        <f t="shared" ref="DD204:DE204" si="872">SUM(DD195:DD203)</f>
        <v>-3191</v>
      </c>
      <c r="DE204" s="196">
        <f t="shared" si="872"/>
        <v>-2817</v>
      </c>
      <c r="DF204" s="196">
        <f t="shared" ref="DF204" si="873">SUM(DF195:DF203)</f>
        <v>-3101</v>
      </c>
      <c r="DG204" s="196">
        <f t="shared" ref="DG204" si="874">SUM(DG195:DG203)</f>
        <v>-2685</v>
      </c>
      <c r="DH204" s="196">
        <f t="shared" ref="DH204" si="875">SUM(DH195:DH203)</f>
        <v>-2094</v>
      </c>
      <c r="DI204" s="196">
        <f t="shared" ref="DI204" si="876">SUM(DI195:DI203)</f>
        <v>-1514</v>
      </c>
      <c r="DJ204" s="196">
        <f t="shared" ref="DJ204" si="877">SUM(DJ195:DJ203)</f>
        <v>-1402</v>
      </c>
      <c r="DK204" s="196">
        <f t="shared" ref="DK204:DL204" si="878">SUM(DK195:DK203)</f>
        <v>-1774</v>
      </c>
      <c r="DL204" s="196">
        <f t="shared" si="878"/>
        <v>-1334</v>
      </c>
      <c r="DM204" s="196">
        <f t="shared" ref="DM204:DN204" si="879">SUM(DM195:DM203)</f>
        <v>-815</v>
      </c>
      <c r="DN204" s="196">
        <f t="shared" si="879"/>
        <v>-611</v>
      </c>
      <c r="DO204" s="196">
        <f t="shared" ref="DO204:DP204" si="880">SUM(DO195:DO203)</f>
        <v>-241</v>
      </c>
      <c r="DP204" s="196">
        <f t="shared" si="880"/>
        <v>-648</v>
      </c>
      <c r="DQ204" s="196">
        <f t="shared" ref="DQ204" si="881">SUM(DQ195:DQ203)</f>
        <v>-883</v>
      </c>
      <c r="DR204" s="196">
        <f t="shared" ref="DR204:DS204" si="882">SUM(DR195:DR203)</f>
        <v>-916</v>
      </c>
      <c r="DS204" s="196">
        <f t="shared" si="882"/>
        <v>-2297</v>
      </c>
      <c r="DT204" s="196">
        <f t="shared" ref="DT204" si="883">SUM(DT195:DT203)</f>
        <v>-1851</v>
      </c>
      <c r="DU204" s="196">
        <f t="shared" ref="DU204:DV204" si="884">SUM(DU195:DU203)</f>
        <v>-1240</v>
      </c>
      <c r="DV204" s="196">
        <f t="shared" si="884"/>
        <v>-2157</v>
      </c>
      <c r="DW204" s="196">
        <f t="shared" ref="DW204" si="885">SUM(DW195:DW203)</f>
        <v>-946</v>
      </c>
      <c r="DX204" s="196">
        <f t="shared" ref="DX204:DY204" si="886">SUM(DX195:DX203)</f>
        <v>-1062</v>
      </c>
      <c r="DY204" s="196">
        <f t="shared" si="886"/>
        <v>-1911</v>
      </c>
      <c r="DZ204" s="326"/>
      <c r="EA204" s="112">
        <f>EA195+EA198+EA201+EA202+EA203</f>
        <v>9079</v>
      </c>
    </row>
    <row r="205" spans="1:131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0"/>
      <c r="CQ205" s="299"/>
      <c r="CR205" s="299"/>
      <c r="CS205" s="299"/>
      <c r="CT205" s="299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  <c r="DF205" s="299"/>
      <c r="DG205" s="299"/>
      <c r="DH205" s="299"/>
      <c r="DI205" s="299"/>
      <c r="DJ205" s="299"/>
      <c r="DK205" s="299"/>
      <c r="DL205" s="299"/>
      <c r="DM205" s="299"/>
      <c r="DN205" s="299"/>
      <c r="DO205" s="299"/>
      <c r="DP205" s="299"/>
      <c r="DQ205" s="299"/>
      <c r="DR205" s="299"/>
      <c r="DS205" s="299"/>
      <c r="DT205" s="299"/>
      <c r="DU205" s="299"/>
      <c r="DV205" s="299"/>
      <c r="DW205" s="299"/>
      <c r="DX205" s="299"/>
      <c r="DY205" s="299"/>
      <c r="DZ205" s="325"/>
      <c r="EA205" s="75"/>
    </row>
    <row r="206" spans="1:131" s="56" customFormat="1" x14ac:dyDescent="0.25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6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398">
        <v>73939922</v>
      </c>
      <c r="BI206" s="422">
        <v>80710512</v>
      </c>
      <c r="BJ206" s="422">
        <v>89479215</v>
      </c>
      <c r="BK206" s="422">
        <v>71419843</v>
      </c>
      <c r="BL206" s="192">
        <v>56819143</v>
      </c>
      <c r="BM206" s="192">
        <v>34525626</v>
      </c>
      <c r="BN206" s="192">
        <v>21133933</v>
      </c>
      <c r="BO206" s="192">
        <v>19388863</v>
      </c>
      <c r="BP206" s="192">
        <v>19802585</v>
      </c>
      <c r="BQ206" s="192">
        <v>19388863</v>
      </c>
      <c r="BR206" s="192">
        <v>22324209</v>
      </c>
      <c r="BS206" s="192">
        <v>44330396</v>
      </c>
      <c r="BT206" s="192"/>
      <c r="BU206" s="220">
        <f t="shared" ref="BU206:DY206" si="887">O206-C206</f>
        <v>-22095294.449999996</v>
      </c>
      <c r="BV206" s="221">
        <f t="shared" si="887"/>
        <v>-4477118.7599999979</v>
      </c>
      <c r="BW206" s="221">
        <f t="shared" si="887"/>
        <v>1440551.5399999991</v>
      </c>
      <c r="BX206" s="221">
        <f t="shared" si="887"/>
        <v>-5190737.4699999988</v>
      </c>
      <c r="BY206" s="221">
        <f t="shared" si="887"/>
        <v>-119102.03999999911</v>
      </c>
      <c r="BZ206" s="221">
        <f t="shared" si="887"/>
        <v>-1646991.3200000003</v>
      </c>
      <c r="CA206" s="221">
        <f t="shared" si="887"/>
        <v>740520.50999999978</v>
      </c>
      <c r="CB206" s="221">
        <f t="shared" si="887"/>
        <v>802152.25</v>
      </c>
      <c r="CC206" s="221">
        <f t="shared" si="887"/>
        <v>-4161383.5199999996</v>
      </c>
      <c r="CD206" s="221">
        <f t="shared" si="887"/>
        <v>-6005314.1199999973</v>
      </c>
      <c r="CE206" s="221">
        <f t="shared" si="887"/>
        <v>1913973.7400000021</v>
      </c>
      <c r="CF206" s="221">
        <f t="shared" si="887"/>
        <v>9541830.4200000018</v>
      </c>
      <c r="CG206" s="221">
        <f t="shared" si="887"/>
        <v>7518542.2599999979</v>
      </c>
      <c r="CH206" s="221">
        <f t="shared" si="887"/>
        <v>-426200.06000000238</v>
      </c>
      <c r="CI206" s="221">
        <f t="shared" si="887"/>
        <v>-4630692</v>
      </c>
      <c r="CJ206" s="221">
        <f t="shared" si="887"/>
        <v>324497</v>
      </c>
      <c r="CK206" s="221">
        <f t="shared" si="887"/>
        <v>321119</v>
      </c>
      <c r="CL206" s="221">
        <f t="shared" si="887"/>
        <v>-1080828</v>
      </c>
      <c r="CM206" s="269">
        <f t="shared" si="887"/>
        <v>-427415</v>
      </c>
      <c r="CN206" s="269">
        <f t="shared" si="887"/>
        <v>-1144807</v>
      </c>
      <c r="CO206" s="269">
        <f t="shared" si="887"/>
        <v>1688071</v>
      </c>
      <c r="CP206" s="194">
        <f t="shared" si="887"/>
        <v>11338301</v>
      </c>
      <c r="CQ206" s="56">
        <f t="shared" si="887"/>
        <v>21732992</v>
      </c>
      <c r="CR206" s="56">
        <f t="shared" si="887"/>
        <v>9707291</v>
      </c>
      <c r="CS206" s="56">
        <f t="shared" si="887"/>
        <v>11885007</v>
      </c>
      <c r="CT206" s="56">
        <f t="shared" si="887"/>
        <v>13671358</v>
      </c>
      <c r="CU206" s="56">
        <f t="shared" si="887"/>
        <v>10209395</v>
      </c>
      <c r="CV206" s="56">
        <f t="shared" si="887"/>
        <v>4936298</v>
      </c>
      <c r="CW206" s="56">
        <f t="shared" si="887"/>
        <v>5463416</v>
      </c>
      <c r="CX206" s="56">
        <f t="shared" si="887"/>
        <v>4385030</v>
      </c>
      <c r="CY206" s="56">
        <f t="shared" si="887"/>
        <v>3808495</v>
      </c>
      <c r="CZ206" s="56">
        <f t="shared" si="887"/>
        <v>8778861</v>
      </c>
      <c r="DA206" s="56">
        <f t="shared" si="887"/>
        <v>12612754</v>
      </c>
      <c r="DB206" s="56">
        <f t="shared" si="887"/>
        <v>17969110</v>
      </c>
      <c r="DC206" s="56">
        <f t="shared" si="887"/>
        <v>-5344458</v>
      </c>
      <c r="DD206" s="56">
        <f t="shared" si="887"/>
        <v>3583853</v>
      </c>
      <c r="DE206" s="56">
        <f t="shared" si="887"/>
        <v>3607676</v>
      </c>
      <c r="DF206" s="56">
        <f t="shared" si="887"/>
        <v>-4477254</v>
      </c>
      <c r="DG206" s="56">
        <f t="shared" si="887"/>
        <v>-5774446</v>
      </c>
      <c r="DH206" s="56">
        <f t="shared" si="887"/>
        <v>-1023660</v>
      </c>
      <c r="DI206" s="56">
        <f t="shared" si="887"/>
        <v>-3835425</v>
      </c>
      <c r="DJ206" s="56">
        <f t="shared" si="887"/>
        <v>-2000979</v>
      </c>
      <c r="DK206" s="56">
        <f t="shared" si="887"/>
        <v>1101671</v>
      </c>
      <c r="DL206" s="56">
        <f t="shared" si="887"/>
        <v>-6233473</v>
      </c>
      <c r="DM206" s="56">
        <f t="shared" si="887"/>
        <v>-12457972</v>
      </c>
      <c r="DN206" s="56">
        <f t="shared" si="887"/>
        <v>-3982427</v>
      </c>
      <c r="DO206" s="56">
        <f t="shared" si="887"/>
        <v>-1075173</v>
      </c>
      <c r="DP206" s="56">
        <f t="shared" si="887"/>
        <v>3181451</v>
      </c>
      <c r="DQ206" s="56">
        <f t="shared" si="887"/>
        <v>2877175</v>
      </c>
      <c r="DR206" s="56">
        <f t="shared" si="887"/>
        <v>8252201</v>
      </c>
      <c r="DS206" s="56">
        <f t="shared" si="887"/>
        <v>6902971</v>
      </c>
      <c r="DT206" s="56">
        <f t="shared" si="887"/>
        <v>1782823</v>
      </c>
      <c r="DU206" s="56">
        <f t="shared" si="887"/>
        <v>3462763</v>
      </c>
      <c r="DV206" s="56">
        <f t="shared" si="887"/>
        <v>4753206</v>
      </c>
      <c r="DW206" s="56">
        <f t="shared" si="887"/>
        <v>1110329</v>
      </c>
      <c r="DX206" s="56">
        <f t="shared" si="887"/>
        <v>4045675</v>
      </c>
      <c r="DY206" s="56">
        <f t="shared" si="887"/>
        <v>17422987</v>
      </c>
      <c r="DZ206" s="325"/>
      <c r="EA206" s="61">
        <f>'MONTHLY SUMMARIES'!H150</f>
        <v>44330396</v>
      </c>
    </row>
    <row r="207" spans="1:131" s="56" customFormat="1" x14ac:dyDescent="0.2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24154213.629999999</v>
      </c>
      <c r="X207" s="244">
        <f>X206-X208</f>
        <v>47015199.710000001</v>
      </c>
      <c r="Y207" s="214">
        <f>Y206-Y208</f>
        <v>63155798.729999997</v>
      </c>
      <c r="Z207" s="208">
        <f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6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398">
        <v>72483999</v>
      </c>
      <c r="BI207" s="422">
        <v>79154224</v>
      </c>
      <c r="BJ207" s="422">
        <v>87776293</v>
      </c>
      <c r="BK207" s="422">
        <v>70122023</v>
      </c>
      <c r="BL207" s="192">
        <v>55812262</v>
      </c>
      <c r="BM207" s="192">
        <v>33942597</v>
      </c>
      <c r="BN207" s="192">
        <v>20781474</v>
      </c>
      <c r="BO207" s="192">
        <v>19099877</v>
      </c>
      <c r="BP207" s="192">
        <v>19486824</v>
      </c>
      <c r="BQ207" s="192">
        <v>19072509</v>
      </c>
      <c r="BR207" s="192">
        <v>21930153</v>
      </c>
      <c r="BS207" s="192">
        <v>43592596</v>
      </c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DZ207" s="325"/>
      <c r="EA207" s="75">
        <f>EA206-EA208</f>
        <v>43592596</v>
      </c>
    </row>
    <row r="208" spans="1:131" s="56" customFormat="1" x14ac:dyDescent="0.2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684201.08</v>
      </c>
      <c r="AD208" s="237">
        <v>435937.75</v>
      </c>
      <c r="AE208" s="237">
        <v>426805.53</v>
      </c>
      <c r="AF208" s="237">
        <v>358869.82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6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398">
        <v>1455923</v>
      </c>
      <c r="BI208" s="422">
        <v>1556288</v>
      </c>
      <c r="BJ208" s="422">
        <v>1702922</v>
      </c>
      <c r="BK208" s="422">
        <v>1297820</v>
      </c>
      <c r="BL208" s="192">
        <v>1006881</v>
      </c>
      <c r="BM208" s="192">
        <v>583029</v>
      </c>
      <c r="BN208" s="192">
        <v>352459</v>
      </c>
      <c r="BO208" s="192">
        <v>288986</v>
      </c>
      <c r="BP208" s="192">
        <v>315761</v>
      </c>
      <c r="BQ208" s="192">
        <v>316354</v>
      </c>
      <c r="BR208" s="192">
        <v>394056</v>
      </c>
      <c r="BS208" s="192">
        <v>737800</v>
      </c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DZ208" s="325"/>
      <c r="EA208" s="61">
        <f>GETPIVOTDATA("VALUE",'CRS ESCO pvt'!$I$2,"DATE_FILE",$EA$8,"COMPANY",$EA$6,"TRIM_CAT","Residential-ESCO","TRIM_LINE",A205)</f>
        <v>737800</v>
      </c>
    </row>
    <row r="209" spans="1:131" s="56" customFormat="1" x14ac:dyDescent="0.25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3129044.4</v>
      </c>
      <c r="F209" s="211">
        <v>2065642.96</v>
      </c>
      <c r="G209" s="210">
        <v>1299498.6599999999</v>
      </c>
      <c r="H209" s="211">
        <v>1441082.6</v>
      </c>
      <c r="I209" s="210">
        <v>1300569.8999999999</v>
      </c>
      <c r="J209" s="211">
        <v>1532604.81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3895539.88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6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398">
        <v>9699847</v>
      </c>
      <c r="BI209" s="422">
        <v>10435074</v>
      </c>
      <c r="BJ209" s="422">
        <v>13025213</v>
      </c>
      <c r="BK209" s="422">
        <v>10928336</v>
      </c>
      <c r="BL209" s="192">
        <v>8650140</v>
      </c>
      <c r="BM209" s="192">
        <v>6152385</v>
      </c>
      <c r="BN209" s="192">
        <v>2303031</v>
      </c>
      <c r="BO209" s="192">
        <v>1899431</v>
      </c>
      <c r="BP209" s="192">
        <v>2017938</v>
      </c>
      <c r="BQ209" s="192">
        <v>1899431</v>
      </c>
      <c r="BR209" s="192">
        <v>2030443</v>
      </c>
      <c r="BS209" s="192">
        <v>4481124</v>
      </c>
      <c r="BT209" s="192"/>
      <c r="BU209" s="220">
        <f t="shared" ref="BU209:DY209" si="888">O209-C209</f>
        <v>-2359682.09</v>
      </c>
      <c r="BV209" s="221">
        <f t="shared" si="888"/>
        <v>-935133.46999999974</v>
      </c>
      <c r="BW209" s="221">
        <f t="shared" si="888"/>
        <v>-549284.39999999991</v>
      </c>
      <c r="BX209" s="221">
        <f t="shared" si="888"/>
        <v>-551206.96</v>
      </c>
      <c r="BY209" s="221">
        <f t="shared" si="888"/>
        <v>1072.3400000000838</v>
      </c>
      <c r="BZ209" s="221">
        <f t="shared" si="888"/>
        <v>-210559.60000000009</v>
      </c>
      <c r="CA209" s="221">
        <f t="shared" si="888"/>
        <v>-21301.899999999907</v>
      </c>
      <c r="CB209" s="221">
        <f t="shared" si="888"/>
        <v>-48264.810000000056</v>
      </c>
      <c r="CC209" s="221">
        <f t="shared" si="888"/>
        <v>-130453.29999999981</v>
      </c>
      <c r="CD209" s="221">
        <f t="shared" si="888"/>
        <v>-775315.90000000037</v>
      </c>
      <c r="CE209" s="221">
        <f t="shared" si="888"/>
        <v>1105953.9299999997</v>
      </c>
      <c r="CF209" s="221">
        <f t="shared" si="888"/>
        <v>2098201.59</v>
      </c>
      <c r="CG209" s="221">
        <f t="shared" si="888"/>
        <v>1581425.8899999997</v>
      </c>
      <c r="CH209" s="221">
        <f t="shared" si="888"/>
        <v>1081135.1200000001</v>
      </c>
      <c r="CI209" s="221">
        <f t="shared" si="888"/>
        <v>673386</v>
      </c>
      <c r="CJ209" s="221">
        <f t="shared" si="888"/>
        <v>828648</v>
      </c>
      <c r="CK209" s="221">
        <f t="shared" si="888"/>
        <v>665320</v>
      </c>
      <c r="CL209" s="221">
        <f t="shared" si="888"/>
        <v>280965</v>
      </c>
      <c r="CM209" s="269">
        <f t="shared" si="888"/>
        <v>225076</v>
      </c>
      <c r="CN209" s="269">
        <f t="shared" si="888"/>
        <v>391401</v>
      </c>
      <c r="CO209" s="269">
        <f t="shared" si="888"/>
        <v>597727</v>
      </c>
      <c r="CP209" s="194">
        <f t="shared" si="888"/>
        <v>1066538</v>
      </c>
      <c r="CQ209" s="56">
        <f t="shared" si="888"/>
        <v>1051469</v>
      </c>
      <c r="CR209" s="56">
        <f t="shared" si="888"/>
        <v>1207177</v>
      </c>
      <c r="CS209" s="56">
        <f t="shared" si="888"/>
        <v>1529139</v>
      </c>
      <c r="CT209" s="56">
        <f t="shared" si="888"/>
        <v>1317488</v>
      </c>
      <c r="CU209" s="56">
        <f t="shared" si="888"/>
        <v>1419311</v>
      </c>
      <c r="CV209" s="56">
        <f t="shared" si="888"/>
        <v>751721</v>
      </c>
      <c r="CW209" s="56">
        <f t="shared" si="888"/>
        <v>668747</v>
      </c>
      <c r="CX209" s="56">
        <f t="shared" si="888"/>
        <v>670026</v>
      </c>
      <c r="CY209" s="56">
        <f t="shared" si="888"/>
        <v>460504</v>
      </c>
      <c r="CZ209" s="56">
        <f t="shared" si="888"/>
        <v>1075872</v>
      </c>
      <c r="DA209" s="56">
        <f t="shared" si="888"/>
        <v>1449724</v>
      </c>
      <c r="DB209" s="56">
        <f t="shared" si="888"/>
        <v>3623042</v>
      </c>
      <c r="DC209" s="56">
        <f t="shared" si="888"/>
        <v>2404637</v>
      </c>
      <c r="DD209" s="56">
        <f t="shared" si="888"/>
        <v>2197859</v>
      </c>
      <c r="DE209" s="56">
        <f t="shared" si="888"/>
        <v>-7635853</v>
      </c>
      <c r="DF209" s="56">
        <f t="shared" si="888"/>
        <v>891732</v>
      </c>
      <c r="DG209" s="56">
        <f t="shared" si="888"/>
        <v>345316</v>
      </c>
      <c r="DH209" s="56">
        <f t="shared" si="888"/>
        <v>415103</v>
      </c>
      <c r="DI209" s="56">
        <f t="shared" si="888"/>
        <v>-289343</v>
      </c>
      <c r="DJ209" s="56">
        <f t="shared" si="888"/>
        <v>95284</v>
      </c>
      <c r="DK209" s="56">
        <f t="shared" si="888"/>
        <v>377278</v>
      </c>
      <c r="DL209" s="56">
        <f t="shared" si="888"/>
        <v>-609487</v>
      </c>
      <c r="DM209" s="56">
        <f t="shared" si="888"/>
        <v>-722613</v>
      </c>
      <c r="DN209" s="56">
        <f t="shared" si="888"/>
        <v>682812</v>
      </c>
      <c r="DO209" s="56">
        <f t="shared" si="888"/>
        <v>71178</v>
      </c>
      <c r="DP209" s="56">
        <f t="shared" si="888"/>
        <v>2131089</v>
      </c>
      <c r="DQ209" s="56">
        <f t="shared" si="888"/>
        <v>10928336</v>
      </c>
      <c r="DR209" s="56">
        <f t="shared" si="888"/>
        <v>1464245</v>
      </c>
      <c r="DS209" s="56">
        <f t="shared" si="888"/>
        <v>1134612</v>
      </c>
      <c r="DT209" s="56">
        <f t="shared" si="888"/>
        <v>-1206877</v>
      </c>
      <c r="DU209" s="56">
        <f t="shared" si="888"/>
        <v>-445864</v>
      </c>
      <c r="DV209" s="56">
        <f t="shared" si="888"/>
        <v>-258860</v>
      </c>
      <c r="DW209" s="56">
        <f t="shared" si="888"/>
        <v>-442695</v>
      </c>
      <c r="DX209" s="56">
        <f t="shared" si="888"/>
        <v>-311683</v>
      </c>
      <c r="DY209" s="56">
        <f t="shared" si="888"/>
        <v>875512</v>
      </c>
      <c r="DZ209" s="325"/>
      <c r="EA209" s="61">
        <f>'MONTHLY SUMMARIES'!H151</f>
        <v>4481124</v>
      </c>
    </row>
    <row r="210" spans="1:131" s="56" customFormat="1" x14ac:dyDescent="0.2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2157515.06</v>
      </c>
      <c r="X210" s="244">
        <f>X209-X211</f>
        <v>4125632.59</v>
      </c>
      <c r="Y210" s="214">
        <f>Y209-Y211</f>
        <v>6583803.46</v>
      </c>
      <c r="Z210" s="208">
        <f>Z209-Z211</f>
        <v>7159680.6799999997</v>
      </c>
      <c r="AA210" s="237">
        <v>5853639.5899999999</v>
      </c>
      <c r="AB210" s="237">
        <v>4775271.51</v>
      </c>
      <c r="AC210" s="237">
        <v>3141885.51</v>
      </c>
      <c r="AD210" s="237">
        <v>2263242.84</v>
      </c>
      <c r="AE210" s="237">
        <v>1907651.96</v>
      </c>
      <c r="AF210" s="237">
        <v>1467177.82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6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398">
        <v>9531708</v>
      </c>
      <c r="BI210" s="422">
        <v>10266226</v>
      </c>
      <c r="BJ210" s="422">
        <v>12807464</v>
      </c>
      <c r="BK210" s="422">
        <v>10765832</v>
      </c>
      <c r="BL210" s="192">
        <v>8542241</v>
      </c>
      <c r="BM210" s="192">
        <v>6084120</v>
      </c>
      <c r="BN210" s="192">
        <v>2271895</v>
      </c>
      <c r="BO210" s="192">
        <v>1875488</v>
      </c>
      <c r="BP210" s="192">
        <v>1992607</v>
      </c>
      <c r="BQ210" s="192">
        <v>1873376</v>
      </c>
      <c r="BR210" s="192">
        <v>1999754</v>
      </c>
      <c r="BS210" s="192">
        <v>4419338</v>
      </c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DZ210" s="325"/>
      <c r="EA210" s="75">
        <f>EA209-EA211</f>
        <v>4419338</v>
      </c>
    </row>
    <row r="211" spans="1:131" s="56" customFormat="1" x14ac:dyDescent="0.2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</v>
      </c>
      <c r="AA211" s="237">
        <v>253074.41</v>
      </c>
      <c r="AB211" s="237">
        <v>201403.49</v>
      </c>
      <c r="AC211" s="237">
        <v>111260.49</v>
      </c>
      <c r="AD211" s="237">
        <v>79841.16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6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398">
        <v>168139</v>
      </c>
      <c r="BI211" s="422">
        <v>168848</v>
      </c>
      <c r="BJ211" s="422">
        <v>217749</v>
      </c>
      <c r="BK211" s="422">
        <v>162504</v>
      </c>
      <c r="BL211" s="192">
        <v>107899</v>
      </c>
      <c r="BM211" s="192">
        <v>68265</v>
      </c>
      <c r="BN211" s="192">
        <v>31136</v>
      </c>
      <c r="BO211" s="192">
        <v>23943</v>
      </c>
      <c r="BP211" s="192">
        <v>25331</v>
      </c>
      <c r="BQ211" s="192">
        <v>26055</v>
      </c>
      <c r="BR211" s="192">
        <v>30689</v>
      </c>
      <c r="BS211" s="192">
        <v>61786</v>
      </c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DZ211" s="325"/>
      <c r="EA211" s="61">
        <f>GETPIVOTDATA("VALUE",'CRS ESCO pvt'!$I$2,"DATE_FILE",$EA$8,"COMPANY",$EA$6,"TRIM_CAT","Low Income Residential-ESCO","TRIM_LINE",A205)</f>
        <v>61786</v>
      </c>
    </row>
    <row r="212" spans="1:131" s="56" customFormat="1" x14ac:dyDescent="0.25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3222419.15</v>
      </c>
      <c r="F212" s="211">
        <v>2436455.75</v>
      </c>
      <c r="G212" s="210">
        <v>1589800.9</v>
      </c>
      <c r="H212" s="211">
        <v>1711349.53</v>
      </c>
      <c r="I212" s="210">
        <v>1572048.35</v>
      </c>
      <c r="J212" s="211">
        <v>1922745.67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6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398">
        <v>9892650</v>
      </c>
      <c r="BI212" s="422">
        <v>10318471</v>
      </c>
      <c r="BJ212" s="422">
        <v>11782850</v>
      </c>
      <c r="BK212" s="422">
        <v>9592907</v>
      </c>
      <c r="BL212" s="192">
        <v>6932990</v>
      </c>
      <c r="BM212" s="192">
        <v>4333624</v>
      </c>
      <c r="BN212" s="192">
        <v>1374190</v>
      </c>
      <c r="BO212" s="192">
        <v>1017838</v>
      </c>
      <c r="BP212" s="192">
        <v>1252513</v>
      </c>
      <c r="BQ212" s="192">
        <v>1017838</v>
      </c>
      <c r="BR212" s="192">
        <v>1206285</v>
      </c>
      <c r="BS212" s="192">
        <v>2904624</v>
      </c>
      <c r="BT212" s="192"/>
      <c r="BU212" s="220">
        <f t="shared" ref="BU212:CD214" si="889">O212-C212</f>
        <v>-3051567.67</v>
      </c>
      <c r="BV212" s="221">
        <f t="shared" si="889"/>
        <v>-489781.41000000015</v>
      </c>
      <c r="BW212" s="221">
        <f t="shared" si="889"/>
        <v>147916.85000000009</v>
      </c>
      <c r="BX212" s="221">
        <f t="shared" si="889"/>
        <v>-701921.75</v>
      </c>
      <c r="BY212" s="221">
        <f t="shared" si="889"/>
        <v>-86747.899999999907</v>
      </c>
      <c r="BZ212" s="221">
        <f t="shared" si="889"/>
        <v>-284149.53000000003</v>
      </c>
      <c r="CA212" s="221">
        <f t="shared" si="889"/>
        <v>-159670.35000000009</v>
      </c>
      <c r="CB212" s="221">
        <f t="shared" si="889"/>
        <v>-25751.669999999925</v>
      </c>
      <c r="CC212" s="221">
        <f t="shared" si="889"/>
        <v>-949263.48</v>
      </c>
      <c r="CD212" s="221">
        <f t="shared" si="889"/>
        <v>-1752722.1100000003</v>
      </c>
      <c r="CE212" s="221">
        <f t="shared" ref="CE212:CN214" si="890">Y212-M212</f>
        <v>732271.45000000019</v>
      </c>
      <c r="CF212" s="221">
        <f t="shared" si="890"/>
        <v>1393432.9100000001</v>
      </c>
      <c r="CG212" s="221">
        <f t="shared" si="890"/>
        <v>785415.98000000045</v>
      </c>
      <c r="CH212" s="221">
        <f t="shared" si="890"/>
        <v>-667303.46</v>
      </c>
      <c r="CI212" s="221">
        <f t="shared" si="890"/>
        <v>-599857</v>
      </c>
      <c r="CJ212" s="221">
        <f t="shared" si="890"/>
        <v>99091</v>
      </c>
      <c r="CK212" s="221">
        <f t="shared" si="890"/>
        <v>175710</v>
      </c>
      <c r="CL212" s="221">
        <f t="shared" si="890"/>
        <v>-34887</v>
      </c>
      <c r="CM212" s="269">
        <f t="shared" si="890"/>
        <v>167585</v>
      </c>
      <c r="CN212" s="269">
        <f t="shared" si="890"/>
        <v>119265</v>
      </c>
      <c r="CO212" s="269">
        <f t="shared" ref="CO212:CX214" si="891">AI212-W212</f>
        <v>373612</v>
      </c>
      <c r="CP212" s="194">
        <f t="shared" si="891"/>
        <v>1961763</v>
      </c>
      <c r="CQ212" s="56">
        <f t="shared" si="891"/>
        <v>3048887</v>
      </c>
      <c r="CR212" s="56">
        <f t="shared" si="891"/>
        <v>1515806</v>
      </c>
      <c r="CS212" s="56">
        <f t="shared" si="891"/>
        <v>2256958</v>
      </c>
      <c r="CT212" s="56">
        <f t="shared" si="891"/>
        <v>1895458</v>
      </c>
      <c r="CU212" s="56">
        <f t="shared" si="891"/>
        <v>1187438</v>
      </c>
      <c r="CV212" s="56">
        <f t="shared" si="891"/>
        <v>610629</v>
      </c>
      <c r="CW212" s="56">
        <f t="shared" si="891"/>
        <v>650331</v>
      </c>
      <c r="CX212" s="56">
        <f t="shared" si="891"/>
        <v>427566</v>
      </c>
      <c r="CY212" s="56">
        <f t="shared" ref="CY212:DH214" si="892">AS212-AG212</f>
        <v>474257</v>
      </c>
      <c r="CZ212" s="56">
        <f t="shared" si="892"/>
        <v>1072318</v>
      </c>
      <c r="DA212" s="56">
        <f t="shared" si="892"/>
        <v>1669886</v>
      </c>
      <c r="DB212" s="56">
        <f t="shared" si="892"/>
        <v>2904932</v>
      </c>
      <c r="DC212" s="56">
        <f t="shared" si="892"/>
        <v>-391368</v>
      </c>
      <c r="DD212" s="56">
        <f t="shared" si="892"/>
        <v>179140</v>
      </c>
      <c r="DE212" s="56">
        <f t="shared" si="892"/>
        <v>-9180482</v>
      </c>
      <c r="DF212" s="56">
        <f t="shared" si="892"/>
        <v>-864349</v>
      </c>
      <c r="DG212" s="56">
        <f t="shared" si="892"/>
        <v>-495744</v>
      </c>
      <c r="DH212" s="56">
        <f t="shared" si="892"/>
        <v>-187407</v>
      </c>
      <c r="DI212" s="56">
        <f t="shared" ref="DI212:DY214" si="893">BC212-AQ212</f>
        <v>-713412</v>
      </c>
      <c r="DJ212" s="56">
        <f t="shared" si="893"/>
        <v>-281769</v>
      </c>
      <c r="DK212" s="56">
        <f t="shared" si="893"/>
        <v>-145003</v>
      </c>
      <c r="DL212" s="56">
        <f t="shared" si="893"/>
        <v>-1179360</v>
      </c>
      <c r="DM212" s="56">
        <f t="shared" si="893"/>
        <v>-1730545</v>
      </c>
      <c r="DN212" s="56">
        <f t="shared" si="893"/>
        <v>-859562</v>
      </c>
      <c r="DO212" s="56">
        <f t="shared" si="893"/>
        <v>-1443527</v>
      </c>
      <c r="DP212" s="56">
        <f t="shared" si="893"/>
        <v>145115</v>
      </c>
      <c r="DQ212" s="56">
        <f t="shared" si="893"/>
        <v>9592907</v>
      </c>
      <c r="DR212" s="56">
        <f t="shared" si="893"/>
        <v>1161180</v>
      </c>
      <c r="DS212" s="56">
        <f t="shared" si="893"/>
        <v>871451</v>
      </c>
      <c r="DT212" s="56">
        <f t="shared" si="893"/>
        <v>-882657</v>
      </c>
      <c r="DU212" s="56">
        <f t="shared" si="893"/>
        <v>-597844</v>
      </c>
      <c r="DV212" s="56">
        <f t="shared" si="893"/>
        <v>-285597</v>
      </c>
      <c r="DW212" s="56">
        <f t="shared" si="893"/>
        <v>-891379</v>
      </c>
      <c r="DX212" s="56">
        <f t="shared" si="893"/>
        <v>-702932</v>
      </c>
      <c r="DY212" s="56">
        <f t="shared" si="893"/>
        <v>-366469</v>
      </c>
      <c r="DZ212" s="325"/>
      <c r="EA212" s="61">
        <f>'MONTHLY SUMMARIES'!H152</f>
        <v>2904624</v>
      </c>
    </row>
    <row r="213" spans="1:131" s="56" customFormat="1" x14ac:dyDescent="0.25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2552006.17</v>
      </c>
      <c r="G213" s="210">
        <v>1908957.09</v>
      </c>
      <c r="H213" s="211">
        <v>1797117.4</v>
      </c>
      <c r="I213" s="210">
        <v>1733990.62</v>
      </c>
      <c r="J213" s="211">
        <v>2198222.1800000002</v>
      </c>
      <c r="K213" s="210">
        <v>3882643.66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6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398">
        <v>10403565</v>
      </c>
      <c r="BI213" s="422">
        <v>10546998</v>
      </c>
      <c r="BJ213" s="422">
        <v>11989603</v>
      </c>
      <c r="BK213" s="422">
        <v>9776692</v>
      </c>
      <c r="BL213" s="192">
        <v>7559629</v>
      </c>
      <c r="BM213" s="192">
        <v>4823435</v>
      </c>
      <c r="BN213" s="192">
        <v>1468765</v>
      </c>
      <c r="BO213" s="192">
        <v>1161632</v>
      </c>
      <c r="BP213" s="192">
        <v>1132174</v>
      </c>
      <c r="BQ213" s="192">
        <v>1161632</v>
      </c>
      <c r="BR213" s="192">
        <v>1599939</v>
      </c>
      <c r="BS213" s="192">
        <v>3686450</v>
      </c>
      <c r="BT213" s="192"/>
      <c r="BU213" s="220">
        <f t="shared" si="889"/>
        <v>-2934832.24</v>
      </c>
      <c r="BV213" s="221">
        <f t="shared" si="889"/>
        <v>-572394.48000000045</v>
      </c>
      <c r="BW213" s="221">
        <f t="shared" si="889"/>
        <v>138021.29000000004</v>
      </c>
      <c r="BX213" s="221">
        <f t="shared" si="889"/>
        <v>-596235.16999999993</v>
      </c>
      <c r="BY213" s="221">
        <f t="shared" si="889"/>
        <v>-445246.09000000008</v>
      </c>
      <c r="BZ213" s="221">
        <f t="shared" si="889"/>
        <v>-451279.39999999991</v>
      </c>
      <c r="CA213" s="221">
        <f t="shared" si="889"/>
        <v>-271338.62000000011</v>
      </c>
      <c r="CB213" s="221">
        <f t="shared" si="889"/>
        <v>-167437.18000000017</v>
      </c>
      <c r="CC213" s="221">
        <f t="shared" si="889"/>
        <v>-548100.66000000015</v>
      </c>
      <c r="CD213" s="221">
        <f t="shared" si="889"/>
        <v>-1842940.33</v>
      </c>
      <c r="CE213" s="221">
        <f t="shared" si="890"/>
        <v>1193239.3899999997</v>
      </c>
      <c r="CF213" s="221">
        <f t="shared" si="890"/>
        <v>1974422.17</v>
      </c>
      <c r="CG213" s="221">
        <f t="shared" si="890"/>
        <v>958177.50999999978</v>
      </c>
      <c r="CH213" s="221">
        <f t="shared" si="890"/>
        <v>-911529.63999999966</v>
      </c>
      <c r="CI213" s="221">
        <f t="shared" si="890"/>
        <v>-615948</v>
      </c>
      <c r="CJ213" s="221">
        <f t="shared" si="890"/>
        <v>98706</v>
      </c>
      <c r="CK213" s="221">
        <f t="shared" si="890"/>
        <v>313130</v>
      </c>
      <c r="CL213" s="221">
        <f t="shared" si="890"/>
        <v>114735</v>
      </c>
      <c r="CM213" s="269">
        <f t="shared" si="890"/>
        <v>245210</v>
      </c>
      <c r="CN213" s="269">
        <f t="shared" si="890"/>
        <v>197244</v>
      </c>
      <c r="CO213" s="269">
        <f t="shared" si="891"/>
        <v>443667</v>
      </c>
      <c r="CP213" s="194">
        <f t="shared" si="891"/>
        <v>2337289</v>
      </c>
      <c r="CQ213" s="56">
        <f t="shared" si="891"/>
        <v>2617390</v>
      </c>
      <c r="CR213" s="56">
        <f t="shared" si="891"/>
        <v>1234510</v>
      </c>
      <c r="CS213" s="56">
        <f t="shared" si="891"/>
        <v>1931544</v>
      </c>
      <c r="CT213" s="56">
        <f t="shared" si="891"/>
        <v>1843725</v>
      </c>
      <c r="CU213" s="56">
        <f t="shared" si="891"/>
        <v>1494481</v>
      </c>
      <c r="CV213" s="56">
        <f t="shared" si="891"/>
        <v>770586</v>
      </c>
      <c r="CW213" s="56">
        <f t="shared" si="891"/>
        <v>654330</v>
      </c>
      <c r="CX213" s="56">
        <f t="shared" si="891"/>
        <v>526834</v>
      </c>
      <c r="CY213" s="56">
        <f t="shared" si="892"/>
        <v>663564</v>
      </c>
      <c r="CZ213" s="56">
        <f t="shared" si="892"/>
        <v>1307436</v>
      </c>
      <c r="DA213" s="56">
        <f t="shared" si="892"/>
        <v>1456673</v>
      </c>
      <c r="DB213" s="56">
        <f t="shared" si="892"/>
        <v>2308397</v>
      </c>
      <c r="DC213" s="56">
        <f t="shared" si="892"/>
        <v>201599</v>
      </c>
      <c r="DD213" s="56">
        <f t="shared" si="892"/>
        <v>-19707</v>
      </c>
      <c r="DE213" s="56">
        <f t="shared" si="892"/>
        <v>-430240</v>
      </c>
      <c r="DF213" s="56">
        <f t="shared" si="892"/>
        <v>-535440</v>
      </c>
      <c r="DG213" s="56">
        <f t="shared" si="892"/>
        <v>-657088</v>
      </c>
      <c r="DH213" s="56">
        <f t="shared" si="892"/>
        <v>-116172</v>
      </c>
      <c r="DI213" s="56">
        <f t="shared" si="893"/>
        <v>-741637</v>
      </c>
      <c r="DJ213" s="56">
        <f t="shared" si="893"/>
        <v>-329175</v>
      </c>
      <c r="DK213" s="56">
        <f t="shared" si="893"/>
        <v>-153437</v>
      </c>
      <c r="DL213" s="56">
        <f t="shared" si="893"/>
        <v>-1317476</v>
      </c>
      <c r="DM213" s="56">
        <f t="shared" si="893"/>
        <v>-1434324</v>
      </c>
      <c r="DN213" s="56">
        <f t="shared" si="893"/>
        <v>-722534</v>
      </c>
      <c r="DO213" s="56">
        <f t="shared" si="893"/>
        <v>-1619451</v>
      </c>
      <c r="DP213" s="56">
        <f t="shared" si="893"/>
        <v>375810</v>
      </c>
      <c r="DQ213" s="56">
        <f t="shared" si="893"/>
        <v>582400</v>
      </c>
      <c r="DR213" s="56">
        <f t="shared" si="893"/>
        <v>978082</v>
      </c>
      <c r="DS213" s="56">
        <f t="shared" si="893"/>
        <v>802327</v>
      </c>
      <c r="DT213" s="56">
        <f t="shared" si="893"/>
        <v>-1240126</v>
      </c>
      <c r="DU213" s="56">
        <f t="shared" si="893"/>
        <v>-527902</v>
      </c>
      <c r="DV213" s="56">
        <f t="shared" si="893"/>
        <v>-526058</v>
      </c>
      <c r="DW213" s="56">
        <f t="shared" si="893"/>
        <v>-1056357</v>
      </c>
      <c r="DX213" s="56">
        <f t="shared" si="893"/>
        <v>-618050</v>
      </c>
      <c r="DY213" s="56">
        <f t="shared" si="893"/>
        <v>-114109</v>
      </c>
      <c r="DZ213" s="325"/>
      <c r="EA213" s="61">
        <f>'MONTHLY SUMMARIES'!H153</f>
        <v>3686450</v>
      </c>
    </row>
    <row r="214" spans="1:131" s="56" customFormat="1" x14ac:dyDescent="0.25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6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398">
        <v>35683059</v>
      </c>
      <c r="BI214" s="422">
        <v>36269057</v>
      </c>
      <c r="BJ214" s="422">
        <v>39358310</v>
      </c>
      <c r="BK214" s="422">
        <v>33644000</v>
      </c>
      <c r="BL214" s="192">
        <v>30058474</v>
      </c>
      <c r="BM214" s="192">
        <v>19045102</v>
      </c>
      <c r="BN214" s="192">
        <v>3639531</v>
      </c>
      <c r="BO214" s="192">
        <v>2458240</v>
      </c>
      <c r="BP214" s="192">
        <v>2511226</v>
      </c>
      <c r="BQ214" s="192">
        <v>2458240</v>
      </c>
      <c r="BR214" s="192">
        <v>3451877</v>
      </c>
      <c r="BS214" s="192">
        <v>7296133</v>
      </c>
      <c r="BT214" s="192"/>
      <c r="BU214" s="220">
        <f t="shared" si="889"/>
        <v>-4816575.57</v>
      </c>
      <c r="BV214" s="221">
        <f t="shared" si="889"/>
        <v>-4842137.82</v>
      </c>
      <c r="BW214" s="221">
        <f t="shared" si="889"/>
        <v>4085962.0500000007</v>
      </c>
      <c r="BX214" s="221">
        <f t="shared" si="889"/>
        <v>-2324049.7799999993</v>
      </c>
      <c r="BY214" s="221">
        <f t="shared" si="889"/>
        <v>-902065.13999999966</v>
      </c>
      <c r="BZ214" s="221">
        <f t="shared" si="889"/>
        <v>-1974263.1600000001</v>
      </c>
      <c r="CA214" s="221">
        <f t="shared" si="889"/>
        <v>-612869.29</v>
      </c>
      <c r="CB214" s="221">
        <f t="shared" si="889"/>
        <v>-1526031.3900000006</v>
      </c>
      <c r="CC214" s="221">
        <f t="shared" si="889"/>
        <v>-1665069.1199999992</v>
      </c>
      <c r="CD214" s="221">
        <f t="shared" si="889"/>
        <v>-4513700.66</v>
      </c>
      <c r="CE214" s="221">
        <f t="shared" si="890"/>
        <v>2183571.120000001</v>
      </c>
      <c r="CF214" s="221">
        <f t="shared" si="890"/>
        <v>2199867.370000001</v>
      </c>
      <c r="CG214" s="221">
        <f t="shared" si="890"/>
        <v>1011249.4699999988</v>
      </c>
      <c r="CH214" s="221">
        <f t="shared" si="890"/>
        <v>-5220896.5300000012</v>
      </c>
      <c r="CI214" s="221">
        <f t="shared" si="890"/>
        <v>-6059407</v>
      </c>
      <c r="CJ214" s="221">
        <f t="shared" si="890"/>
        <v>222819</v>
      </c>
      <c r="CK214" s="221">
        <f t="shared" si="890"/>
        <v>1128958</v>
      </c>
      <c r="CL214" s="221">
        <f t="shared" si="890"/>
        <v>-316536</v>
      </c>
      <c r="CM214" s="269">
        <f t="shared" si="890"/>
        <v>974191</v>
      </c>
      <c r="CN214" s="269">
        <f t="shared" si="890"/>
        <v>-31470</v>
      </c>
      <c r="CO214" s="269">
        <f t="shared" si="891"/>
        <v>888371</v>
      </c>
      <c r="CP214" s="194">
        <f t="shared" si="891"/>
        <v>8297875</v>
      </c>
      <c r="CQ214" s="56">
        <f t="shared" si="891"/>
        <v>10643751</v>
      </c>
      <c r="CR214" s="56">
        <f t="shared" si="891"/>
        <v>7588713</v>
      </c>
      <c r="CS214" s="56">
        <f t="shared" si="891"/>
        <v>6966948</v>
      </c>
      <c r="CT214" s="56">
        <f t="shared" si="891"/>
        <v>4646259</v>
      </c>
      <c r="CU214" s="56">
        <f t="shared" si="891"/>
        <v>5931259</v>
      </c>
      <c r="CV214" s="56">
        <f t="shared" si="891"/>
        <v>3192871</v>
      </c>
      <c r="CW214" s="56">
        <f t="shared" si="891"/>
        <v>2206258</v>
      </c>
      <c r="CX214" s="56">
        <f t="shared" si="891"/>
        <v>2621830</v>
      </c>
      <c r="CY214" s="56">
        <f t="shared" si="892"/>
        <v>504108</v>
      </c>
      <c r="CZ214" s="56">
        <f t="shared" si="892"/>
        <v>3331988</v>
      </c>
      <c r="DA214" s="56">
        <f t="shared" si="892"/>
        <v>6528866</v>
      </c>
      <c r="DB214" s="56">
        <f t="shared" si="892"/>
        <v>14628</v>
      </c>
      <c r="DC214" s="56">
        <f t="shared" si="892"/>
        <v>1299631</v>
      </c>
      <c r="DD214" s="56">
        <f t="shared" si="892"/>
        <v>-2022151</v>
      </c>
      <c r="DE214" s="56">
        <f t="shared" si="892"/>
        <v>-33667415</v>
      </c>
      <c r="DF214" s="56">
        <f t="shared" si="892"/>
        <v>-379455</v>
      </c>
      <c r="DG214" s="56">
        <f t="shared" si="892"/>
        <v>-345693</v>
      </c>
      <c r="DH214" s="56">
        <f t="shared" si="892"/>
        <v>149238</v>
      </c>
      <c r="DI214" s="56">
        <f t="shared" si="893"/>
        <v>-3306776</v>
      </c>
      <c r="DJ214" s="56">
        <f t="shared" si="893"/>
        <v>-196500</v>
      </c>
      <c r="DK214" s="56">
        <f t="shared" si="893"/>
        <v>-670236</v>
      </c>
      <c r="DL214" s="56">
        <f t="shared" si="893"/>
        <v>-3455981</v>
      </c>
      <c r="DM214" s="56">
        <f t="shared" si="893"/>
        <v>-6352109</v>
      </c>
      <c r="DN214" s="56">
        <f t="shared" si="893"/>
        <v>2574883</v>
      </c>
      <c r="DO214" s="56">
        <f t="shared" si="893"/>
        <v>-4653015</v>
      </c>
      <c r="DP214" s="56">
        <f t="shared" si="893"/>
        <v>1350495</v>
      </c>
      <c r="DQ214" s="56">
        <f t="shared" si="893"/>
        <v>33644000</v>
      </c>
      <c r="DR214" s="56">
        <f t="shared" si="893"/>
        <v>5227319</v>
      </c>
      <c r="DS214" s="56">
        <f t="shared" si="893"/>
        <v>1425055</v>
      </c>
      <c r="DT214" s="56">
        <f t="shared" si="893"/>
        <v>-7767675</v>
      </c>
      <c r="DU214" s="56">
        <f t="shared" si="893"/>
        <v>-3816786</v>
      </c>
      <c r="DV214" s="56">
        <f t="shared" si="893"/>
        <v>-5132351</v>
      </c>
      <c r="DW214" s="56">
        <f t="shared" si="893"/>
        <v>-4895708</v>
      </c>
      <c r="DX214" s="56">
        <f t="shared" si="893"/>
        <v>-3902071</v>
      </c>
      <c r="DY214" s="56">
        <f t="shared" si="893"/>
        <v>-6495383</v>
      </c>
      <c r="DZ214" s="325"/>
      <c r="EA214" s="61">
        <f>'MONTHLY SUMMARIES'!H154</f>
        <v>7296133</v>
      </c>
    </row>
    <row r="215" spans="1:131" s="70" customFormat="1" x14ac:dyDescent="0.25">
      <c r="A215" s="144"/>
      <c r="B215" s="57" t="s">
        <v>148</v>
      </c>
      <c r="C215" s="215">
        <f>SUM(C206:C214)</f>
        <v>123876818.91</v>
      </c>
      <c r="D215" s="216">
        <f t="shared" ref="D215:V215" si="894">SUM(D206:D214)</f>
        <v>92389187.50999999</v>
      </c>
      <c r="E215" s="216">
        <f t="shared" si="894"/>
        <v>50398877.670000002</v>
      </c>
      <c r="F215" s="217">
        <f t="shared" si="894"/>
        <v>37525145.130000003</v>
      </c>
      <c r="G215" s="216">
        <f t="shared" si="894"/>
        <v>26042999.829999998</v>
      </c>
      <c r="H215" s="217">
        <f t="shared" si="894"/>
        <v>27851743.010000002</v>
      </c>
      <c r="I215" s="216">
        <f t="shared" si="894"/>
        <v>24820625.649999999</v>
      </c>
      <c r="J215" s="217">
        <f t="shared" si="894"/>
        <v>30764815.799999997</v>
      </c>
      <c r="K215" s="216">
        <f t="shared" si="894"/>
        <v>53818671.079999991</v>
      </c>
      <c r="L215" s="218">
        <f t="shared" si="894"/>
        <v>104993989.11999999</v>
      </c>
      <c r="M215" s="217">
        <f t="shared" si="894"/>
        <v>112606560.36999999</v>
      </c>
      <c r="N215" s="217">
        <f t="shared" si="894"/>
        <v>116070985.53999999</v>
      </c>
      <c r="O215" s="217">
        <f t="shared" si="894"/>
        <v>88618866.890000015</v>
      </c>
      <c r="P215" s="217">
        <f t="shared" si="894"/>
        <v>81072621.570000008</v>
      </c>
      <c r="Q215" s="217">
        <f t="shared" si="894"/>
        <v>55662045</v>
      </c>
      <c r="R215" s="217">
        <f t="shared" si="894"/>
        <v>28160994</v>
      </c>
      <c r="S215" s="217">
        <f t="shared" si="894"/>
        <v>24490911</v>
      </c>
      <c r="T215" s="217">
        <f t="shared" si="894"/>
        <v>23284500</v>
      </c>
      <c r="U215" s="217">
        <f t="shared" si="894"/>
        <v>24495966</v>
      </c>
      <c r="V215" s="217">
        <f t="shared" si="894"/>
        <v>29799483</v>
      </c>
      <c r="W215" s="219">
        <f>SUM(W206+W209+W212+W213+W214)</f>
        <v>46364401</v>
      </c>
      <c r="X215" s="218">
        <f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0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4">
        <v>139619043</v>
      </c>
      <c r="BI215" s="441">
        <v>148280112</v>
      </c>
      <c r="BJ215" s="441">
        <v>165635191</v>
      </c>
      <c r="BK215" s="441">
        <v>135361778</v>
      </c>
      <c r="BL215" s="193">
        <v>110020376</v>
      </c>
      <c r="BM215" s="193">
        <v>68880172</v>
      </c>
      <c r="BN215" s="193">
        <v>29919450</v>
      </c>
      <c r="BO215" s="193">
        <v>25926004</v>
      </c>
      <c r="BP215" s="193">
        <v>26716436</v>
      </c>
      <c r="BQ215" s="193">
        <v>25926004</v>
      </c>
      <c r="BR215" s="193">
        <v>30612753</v>
      </c>
      <c r="BS215" s="193">
        <v>62698727</v>
      </c>
      <c r="BT215" s="193"/>
      <c r="BU215" s="222">
        <f t="shared" ref="BU215:BW215" si="895">SUM(BU206:BU214)</f>
        <v>-35257952.019999996</v>
      </c>
      <c r="BV215" s="223">
        <f t="shared" si="895"/>
        <v>-11316565.939999998</v>
      </c>
      <c r="BW215" s="223">
        <f t="shared" si="895"/>
        <v>5263167.33</v>
      </c>
      <c r="BX215" s="223">
        <f t="shared" ref="BX215:BY215" si="896">SUM(BX206:BX214)</f>
        <v>-9364151.129999999</v>
      </c>
      <c r="BY215" s="223">
        <f t="shared" si="896"/>
        <v>-1552088.8299999987</v>
      </c>
      <c r="BZ215" s="223">
        <f t="shared" ref="BZ215:CA215" si="897">SUM(BZ206:BZ214)</f>
        <v>-4567243.01</v>
      </c>
      <c r="CA215" s="223">
        <f t="shared" si="897"/>
        <v>-324659.65000000037</v>
      </c>
      <c r="CB215" s="223">
        <f t="shared" ref="CB215:CC215" si="898">SUM(CB206:CB214)</f>
        <v>-965332.80000000075</v>
      </c>
      <c r="CC215" s="223">
        <f t="shared" si="898"/>
        <v>-7454270.0799999982</v>
      </c>
      <c r="CD215" s="223">
        <f t="shared" ref="CD215:CE215" si="899">SUM(CD206:CD214)</f>
        <v>-14889993.119999999</v>
      </c>
      <c r="CE215" s="223">
        <f t="shared" si="899"/>
        <v>7129009.6300000027</v>
      </c>
      <c r="CF215" s="223">
        <f t="shared" ref="CF215:CG215" si="900">SUM(CF206:CF214)</f>
        <v>17207754.460000001</v>
      </c>
      <c r="CG215" s="223">
        <f t="shared" si="900"/>
        <v>11854811.109999998</v>
      </c>
      <c r="CH215" s="223">
        <f t="shared" ref="CH215:CI215" si="901">SUM(CH206:CH214)</f>
        <v>-6144794.5700000031</v>
      </c>
      <c r="CI215" s="223">
        <f t="shared" si="901"/>
        <v>-11232518</v>
      </c>
      <c r="CJ215" s="223">
        <f t="shared" ref="CJ215:CK215" si="902">SUM(CJ206:CJ214)</f>
        <v>1573761</v>
      </c>
      <c r="CK215" s="223">
        <f t="shared" si="902"/>
        <v>2604237</v>
      </c>
      <c r="CL215" s="223">
        <f t="shared" ref="CL215:CM215" si="903">SUM(CL206:CL214)</f>
        <v>-1036551</v>
      </c>
      <c r="CM215" s="270">
        <f t="shared" si="903"/>
        <v>1184647</v>
      </c>
      <c r="CN215" s="270">
        <f t="shared" ref="CN215" si="904">SUM(CN206:CN214)</f>
        <v>-468367</v>
      </c>
      <c r="CO215" s="270">
        <f>SUM(CO206:CO214)</f>
        <v>3991448</v>
      </c>
      <c r="CP215" s="195">
        <f>SUM(CP206:CP214)</f>
        <v>25001766</v>
      </c>
      <c r="CQ215" s="70">
        <f t="shared" ref="CQ215" si="905">SUM(CQ206:CQ214)</f>
        <v>39094489</v>
      </c>
      <c r="CR215" s="70">
        <f t="shared" ref="CR215:CW215" si="906">SUM(CR206:CR214)</f>
        <v>21253497</v>
      </c>
      <c r="CS215" s="70">
        <f t="shared" si="906"/>
        <v>24569596</v>
      </c>
      <c r="CT215" s="70">
        <f t="shared" si="906"/>
        <v>23374288</v>
      </c>
      <c r="CU215" s="70">
        <f t="shared" si="906"/>
        <v>20241884</v>
      </c>
      <c r="CV215" s="70">
        <f t="shared" si="906"/>
        <v>10262105</v>
      </c>
      <c r="CW215" s="70">
        <f t="shared" si="906"/>
        <v>9643082</v>
      </c>
      <c r="CX215" s="70">
        <f t="shared" ref="CX215" si="907">SUM(CX206:CX214)</f>
        <v>8631286</v>
      </c>
      <c r="CY215" s="70">
        <f t="shared" ref="CY215" si="908">SUM(CY206:CY214)</f>
        <v>5910928</v>
      </c>
      <c r="CZ215" s="70">
        <f t="shared" ref="CZ215" si="909">SUM(CZ206:CZ214)</f>
        <v>15566475</v>
      </c>
      <c r="DA215" s="70">
        <f t="shared" ref="DA215" si="910">SUM(DA206:DA214)</f>
        <v>23717903</v>
      </c>
      <c r="DB215" s="70">
        <f t="shared" ref="DB215" si="911">SUM(DB206:DB214)</f>
        <v>26820109</v>
      </c>
      <c r="DC215" s="70">
        <f t="shared" ref="DC215" si="912">SUM(DC206:DC214)</f>
        <v>-1829959</v>
      </c>
      <c r="DD215" s="70">
        <f t="shared" ref="DD215:DE215" si="913">SUM(DD206:DD214)</f>
        <v>3918994</v>
      </c>
      <c r="DE215" s="70">
        <f t="shared" si="913"/>
        <v>-47306314</v>
      </c>
      <c r="DF215" s="70">
        <f t="shared" ref="DF215" si="914">SUM(DF206:DF214)</f>
        <v>-5364766</v>
      </c>
      <c r="DG215" s="70">
        <f t="shared" ref="DG215" si="915">SUM(DG206:DG214)</f>
        <v>-6927655</v>
      </c>
      <c r="DH215" s="70">
        <f t="shared" ref="DH215" si="916">SUM(DH206:DH214)</f>
        <v>-762898</v>
      </c>
      <c r="DI215" s="70">
        <f t="shared" ref="DI215" si="917">SUM(DI206:DI214)</f>
        <v>-8886593</v>
      </c>
      <c r="DJ215" s="70">
        <f t="shared" ref="DJ215" si="918">SUM(DJ206:DJ214)</f>
        <v>-2713139</v>
      </c>
      <c r="DK215" s="70">
        <f t="shared" ref="DK215:DL215" si="919">SUM(DK206:DK214)</f>
        <v>510273</v>
      </c>
      <c r="DL215" s="70">
        <f t="shared" si="919"/>
        <v>-12795777</v>
      </c>
      <c r="DM215" s="70">
        <f t="shared" ref="DM215:DN215" si="920">SUM(DM206:DM214)</f>
        <v>-22697563</v>
      </c>
      <c r="DN215" s="70">
        <f t="shared" si="920"/>
        <v>-2306828</v>
      </c>
      <c r="DO215" s="70">
        <f t="shared" ref="DO215:DP215" si="921">SUM(DO206:DO214)</f>
        <v>-8719988</v>
      </c>
      <c r="DP215" s="70">
        <f t="shared" si="921"/>
        <v>7183960</v>
      </c>
      <c r="DQ215" s="70">
        <f t="shared" ref="DQ215" si="922">SUM(DQ206:DQ214)</f>
        <v>57624818</v>
      </c>
      <c r="DR215" s="70">
        <f t="shared" ref="DR215:DS215" si="923">SUM(DR206:DR214)</f>
        <v>17083027</v>
      </c>
      <c r="DS215" s="70">
        <f t="shared" si="923"/>
        <v>11136416</v>
      </c>
      <c r="DT215" s="70">
        <f t="shared" ref="DT215" si="924">SUM(DT206:DT214)</f>
        <v>-9314512</v>
      </c>
      <c r="DU215" s="70">
        <f t="shared" ref="DU215:DV215" si="925">SUM(DU206:DU214)</f>
        <v>-1925633</v>
      </c>
      <c r="DV215" s="70">
        <f t="shared" si="925"/>
        <v>-1449660</v>
      </c>
      <c r="DW215" s="70">
        <f t="shared" ref="DW215" si="926">SUM(DW206:DW214)</f>
        <v>-6175810</v>
      </c>
      <c r="DX215" s="70">
        <f t="shared" ref="DX215:DY215" si="927">SUM(DX206:DX214)</f>
        <v>-1489061</v>
      </c>
      <c r="DY215" s="70">
        <f t="shared" si="927"/>
        <v>11322538</v>
      </c>
      <c r="DZ215" s="326"/>
      <c r="EA215" s="249">
        <f>EA206+EA209+EA212+EA213+EA214</f>
        <v>62698727</v>
      </c>
    </row>
    <row r="216" spans="1:131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3"/>
      <c r="CQ216" s="299"/>
      <c r="CR216" s="299"/>
      <c r="CS216" s="299"/>
      <c r="CT216" s="299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  <c r="DF216" s="299"/>
      <c r="DG216" s="299"/>
      <c r="DH216" s="299"/>
      <c r="DI216" s="299"/>
      <c r="DJ216" s="299"/>
      <c r="DK216" s="299"/>
      <c r="DL216" s="299"/>
      <c r="DM216" s="299"/>
      <c r="DN216" s="299"/>
      <c r="DO216" s="299"/>
      <c r="DP216" s="299"/>
      <c r="DQ216" s="299"/>
      <c r="DR216" s="299"/>
      <c r="DS216" s="299"/>
      <c r="DT216" s="299"/>
      <c r="DU216" s="299"/>
      <c r="DV216" s="299"/>
      <c r="DW216" s="299"/>
      <c r="DX216" s="299"/>
      <c r="DY216" s="299"/>
      <c r="DZ216" s="325"/>
      <c r="EA216" s="87"/>
    </row>
    <row r="217" spans="1:131" s="56" customFormat="1" x14ac:dyDescent="0.25">
      <c r="A217" s="143"/>
      <c r="B217" s="57" t="s">
        <v>141</v>
      </c>
      <c r="C217" s="108"/>
      <c r="D217" s="166">
        <f t="shared" ref="D217:AE217" si="928">(C98+C206+D130-D98-D206)/(C98+C206+D130-D206)</f>
        <v>0.54314619805228581</v>
      </c>
      <c r="E217" s="167">
        <f t="shared" si="928"/>
        <v>0.47574703808415769</v>
      </c>
      <c r="F217" s="167">
        <f t="shared" si="928"/>
        <v>0.34527761976382626</v>
      </c>
      <c r="G217" s="167">
        <f t="shared" si="928"/>
        <v>0.31248439460211197</v>
      </c>
      <c r="H217" s="168">
        <f t="shared" si="928"/>
        <v>0.28423452583587056</v>
      </c>
      <c r="I217" s="167">
        <f t="shared" si="928"/>
        <v>0.32141498015096165</v>
      </c>
      <c r="J217" s="168">
        <f t="shared" si="928"/>
        <v>0.37121509282758908</v>
      </c>
      <c r="K217" s="167">
        <f t="shared" si="928"/>
        <v>0.44147289346533169</v>
      </c>
      <c r="L217" s="169">
        <f t="shared" si="928"/>
        <v>0.65179259706093662</v>
      </c>
      <c r="M217" s="168">
        <f t="shared" si="928"/>
        <v>0.66023628508142429</v>
      </c>
      <c r="N217" s="168">
        <f t="shared" si="928"/>
        <v>0.62426681179311383</v>
      </c>
      <c r="O217" s="168">
        <f t="shared" si="928"/>
        <v>0.61841672163934125</v>
      </c>
      <c r="P217" s="168">
        <f t="shared" si="928"/>
        <v>0.52672371150863684</v>
      </c>
      <c r="Q217" s="168">
        <f t="shared" si="928"/>
        <v>0.46070205915842249</v>
      </c>
      <c r="R217" s="168">
        <f t="shared" si="928"/>
        <v>0.32641164116051846</v>
      </c>
      <c r="S217" s="168">
        <f t="shared" si="928"/>
        <v>0.26984475919203155</v>
      </c>
      <c r="T217" s="168">
        <f t="shared" si="928"/>
        <v>0.21467707424481836</v>
      </c>
      <c r="U217" s="168">
        <f t="shared" si="928"/>
        <v>0.23951925122408391</v>
      </c>
      <c r="V217" s="168">
        <f t="shared" si="928"/>
        <v>0.24415251723021128</v>
      </c>
      <c r="W217" s="168">
        <f t="shared" si="928"/>
        <v>0.38573730269713041</v>
      </c>
      <c r="X217" s="169">
        <f t="shared" si="928"/>
        <v>0.55629385315932556</v>
      </c>
      <c r="Y217" s="168">
        <f t="shared" si="928"/>
        <v>0.59460252181624962</v>
      </c>
      <c r="Z217" s="168">
        <f t="shared" si="928"/>
        <v>0.61067351883125587</v>
      </c>
      <c r="AA217" s="168">
        <f t="shared" si="928"/>
        <v>0.63249909553827521</v>
      </c>
      <c r="AB217" s="168">
        <f t="shared" si="928"/>
        <v>0.49881656992956891</v>
      </c>
      <c r="AC217" s="168">
        <f t="shared" si="928"/>
        <v>0.40611993521025658</v>
      </c>
      <c r="AD217" s="168">
        <f t="shared" si="928"/>
        <v>0.31274472768869011</v>
      </c>
      <c r="AE217" s="168">
        <f t="shared" si="928"/>
        <v>0.28687549962294184</v>
      </c>
      <c r="AF217" s="168">
        <f t="shared" ref="AF217:BS217" si="929">(AE98+AE206+AF130-AF98-AF206)/(AE98+AE206+AF130-AF206)</f>
        <v>0.27561056063971218</v>
      </c>
      <c r="AG217" s="168">
        <f t="shared" si="929"/>
        <v>0.26343447900180694</v>
      </c>
      <c r="AH217" s="168">
        <f t="shared" si="929"/>
        <v>0.28292776809435882</v>
      </c>
      <c r="AI217" s="168">
        <f t="shared" si="929"/>
        <v>0.4389759111914362</v>
      </c>
      <c r="AJ217" s="168">
        <f t="shared" si="929"/>
        <v>0.61682527903224171</v>
      </c>
      <c r="AK217" s="168">
        <f t="shared" si="929"/>
        <v>0.64209791108173131</v>
      </c>
      <c r="AL217" s="168">
        <f t="shared" si="929"/>
        <v>0.67267416470436348</v>
      </c>
      <c r="AM217" s="168">
        <f t="shared" si="929"/>
        <v>0.66532747998953501</v>
      </c>
      <c r="AN217" s="168">
        <f t="shared" si="929"/>
        <v>0.53454692129472681</v>
      </c>
      <c r="AO217" s="168">
        <f t="shared" si="929"/>
        <v>0.49104504512132652</v>
      </c>
      <c r="AP217" s="168">
        <f t="shared" si="929"/>
        <v>0.38593061452698524</v>
      </c>
      <c r="AQ217" s="168">
        <f t="shared" si="929"/>
        <v>0.31946007076805411</v>
      </c>
      <c r="AR217" s="168">
        <f t="shared" si="929"/>
        <v>0.31646759736716285</v>
      </c>
      <c r="AS217" s="168">
        <f t="shared" si="929"/>
        <v>0.29510178608372928</v>
      </c>
      <c r="AT217" s="168">
        <f t="shared" si="929"/>
        <v>0.3710203707841791</v>
      </c>
      <c r="AU217" s="168">
        <f t="shared" si="929"/>
        <v>0.44007030328656194</v>
      </c>
      <c r="AV217" s="271">
        <f t="shared" si="929"/>
        <v>0.62914726381851449</v>
      </c>
      <c r="AW217" s="364">
        <f t="shared" si="929"/>
        <v>0.68103236024411973</v>
      </c>
      <c r="AX217" s="364">
        <f t="shared" si="929"/>
        <v>0.64086360735987746</v>
      </c>
      <c r="AY217" s="364">
        <f t="shared" si="929"/>
        <v>0.65794732781674636</v>
      </c>
      <c r="AZ217" s="364">
        <f t="shared" si="929"/>
        <v>0.51052461362984325</v>
      </c>
      <c r="BA217" s="364">
        <f t="shared" si="929"/>
        <v>0.4838551780867788</v>
      </c>
      <c r="BB217" s="364">
        <f t="shared" si="929"/>
        <v>0.34084658698873699</v>
      </c>
      <c r="BC217" s="364">
        <f t="shared" si="929"/>
        <v>0.28589134300110414</v>
      </c>
      <c r="BD217" s="364">
        <f t="shared" si="929"/>
        <v>0.2871290972470194</v>
      </c>
      <c r="BE217" s="364">
        <f t="shared" si="929"/>
        <v>0.35197242732804429</v>
      </c>
      <c r="BF217" s="364">
        <f t="shared" si="929"/>
        <v>0.29059329986403837</v>
      </c>
      <c r="BG217" s="364">
        <f t="shared" si="929"/>
        <v>0.51982613987081094</v>
      </c>
      <c r="BH217" s="445">
        <f t="shared" si="929"/>
        <v>0.60030392166563229</v>
      </c>
      <c r="BI217" s="445">
        <f t="shared" si="929"/>
        <v>0.69673773203361278</v>
      </c>
      <c r="BJ217" s="445">
        <f t="shared" si="929"/>
        <v>0.66504268972716485</v>
      </c>
      <c r="BK217" s="445">
        <f t="shared" si="929"/>
        <v>0.61922014047761931</v>
      </c>
      <c r="BL217" s="445">
        <f t="shared" si="929"/>
        <v>0.57447091297638642</v>
      </c>
      <c r="BM217" s="445">
        <f t="shared" si="929"/>
        <v>0.44113859724800131</v>
      </c>
      <c r="BN217" s="445">
        <f t="shared" si="929"/>
        <v>0.35515831212909649</v>
      </c>
      <c r="BO217" s="445">
        <f t="shared" si="929"/>
        <v>0.42818441500249499</v>
      </c>
      <c r="BP217" s="445">
        <f t="shared" si="929"/>
        <v>0.26141261606606186</v>
      </c>
      <c r="BQ217" s="445">
        <f t="shared" si="929"/>
        <v>0.33198619587106265</v>
      </c>
      <c r="BR217" s="445">
        <f t="shared" si="929"/>
        <v>0.37002186150604044</v>
      </c>
      <c r="BS217" s="445">
        <f t="shared" si="929"/>
        <v>0.38799509030807044</v>
      </c>
      <c r="BT217" s="168"/>
      <c r="BU217" s="106"/>
      <c r="BV217" s="168">
        <f t="shared" ref="BV217:CQ217" si="930">P217-D217</f>
        <v>-1.6422486543648973E-2</v>
      </c>
      <c r="BW217" s="168">
        <f t="shared" si="930"/>
        <v>-1.5044978925735197E-2</v>
      </c>
      <c r="BX217" s="168">
        <f t="shared" si="930"/>
        <v>-1.8865978603307798E-2</v>
      </c>
      <c r="BY217" s="168">
        <f t="shared" si="930"/>
        <v>-4.2639635410080423E-2</v>
      </c>
      <c r="BZ217" s="168">
        <f t="shared" si="930"/>
        <v>-6.95574515910522E-2</v>
      </c>
      <c r="CA217" s="168">
        <f t="shared" si="930"/>
        <v>-8.1895728926877742E-2</v>
      </c>
      <c r="CB217" s="168">
        <f t="shared" si="930"/>
        <v>-0.1270625755973778</v>
      </c>
      <c r="CC217" s="168">
        <f t="shared" si="930"/>
        <v>-5.5735590768201282E-2</v>
      </c>
      <c r="CD217" s="168">
        <f t="shared" si="930"/>
        <v>-9.5498743901611061E-2</v>
      </c>
      <c r="CE217" s="168">
        <f t="shared" si="930"/>
        <v>-6.5633763265174672E-2</v>
      </c>
      <c r="CF217" s="168">
        <f t="shared" si="930"/>
        <v>-1.3593292961857961E-2</v>
      </c>
      <c r="CG217" s="168">
        <f t="shared" si="930"/>
        <v>1.4082373898933964E-2</v>
      </c>
      <c r="CH217" s="168">
        <f t="shared" si="930"/>
        <v>-2.7907141579067929E-2</v>
      </c>
      <c r="CI217" s="168">
        <f t="shared" si="930"/>
        <v>-5.4582123948165917E-2</v>
      </c>
      <c r="CJ217" s="168">
        <f t="shared" si="930"/>
        <v>-1.3666913471828357E-2</v>
      </c>
      <c r="CK217" s="168">
        <f t="shared" si="930"/>
        <v>1.7030740430910296E-2</v>
      </c>
      <c r="CL217" s="168">
        <f t="shared" si="930"/>
        <v>6.0933486394893821E-2</v>
      </c>
      <c r="CM217" s="271">
        <f t="shared" si="930"/>
        <v>2.3915227777723036E-2</v>
      </c>
      <c r="CN217" s="271">
        <f t="shared" si="930"/>
        <v>3.8775250864147542E-2</v>
      </c>
      <c r="CO217" s="271">
        <f t="shared" si="930"/>
        <v>5.3238608494305784E-2</v>
      </c>
      <c r="CP217" s="332">
        <f>AJ217-X217</f>
        <v>6.0531425872916156E-2</v>
      </c>
      <c r="CQ217" s="333">
        <f t="shared" si="930"/>
        <v>4.7495389265481691E-2</v>
      </c>
      <c r="CR217" s="333">
        <f t="shared" ref="CR217:DY217" si="931">AL217-Z217</f>
        <v>6.2000645873107607E-2</v>
      </c>
      <c r="CS217" s="333">
        <f t="shared" si="931"/>
        <v>3.2828384451259796E-2</v>
      </c>
      <c r="CT217" s="333">
        <f t="shared" si="931"/>
        <v>3.5730351365157897E-2</v>
      </c>
      <c r="CU217" s="333">
        <f t="shared" si="931"/>
        <v>8.492510991106994E-2</v>
      </c>
      <c r="CV217" s="333">
        <f t="shared" si="931"/>
        <v>7.3185886838295133E-2</v>
      </c>
      <c r="CW217" s="333">
        <f t="shared" si="931"/>
        <v>3.2584571145112262E-2</v>
      </c>
      <c r="CX217" s="333">
        <f t="shared" si="931"/>
        <v>4.0857036727450669E-2</v>
      </c>
      <c r="CY217" s="333">
        <f t="shared" si="931"/>
        <v>3.1667307081922336E-2</v>
      </c>
      <c r="CZ217" s="333">
        <f t="shared" si="931"/>
        <v>8.8092602689820276E-2</v>
      </c>
      <c r="DA217" s="333">
        <f t="shared" si="931"/>
        <v>1.0943920951257402E-3</v>
      </c>
      <c r="DB217" s="333">
        <f t="shared" si="931"/>
        <v>1.2321984786272777E-2</v>
      </c>
      <c r="DC217" s="333">
        <f t="shared" si="931"/>
        <v>3.8934449162388418E-2</v>
      </c>
      <c r="DD217" s="333">
        <f t="shared" si="931"/>
        <v>-3.1810557344486012E-2</v>
      </c>
      <c r="DE217" s="333">
        <f t="shared" si="931"/>
        <v>-7.3801521727886454E-3</v>
      </c>
      <c r="DF217" s="333">
        <f t="shared" si="931"/>
        <v>-2.4022307664883558E-2</v>
      </c>
      <c r="DG217" s="333">
        <f t="shared" si="931"/>
        <v>-7.1898670345477145E-3</v>
      </c>
      <c r="DH217" s="333">
        <f t="shared" si="931"/>
        <v>-4.508402753824825E-2</v>
      </c>
      <c r="DI217" s="333">
        <f t="shared" si="931"/>
        <v>-3.3568727766949968E-2</v>
      </c>
      <c r="DJ217" s="333">
        <f t="shared" si="931"/>
        <v>-2.933850012014344E-2</v>
      </c>
      <c r="DK217" s="333">
        <f t="shared" si="931"/>
        <v>5.6870641244315012E-2</v>
      </c>
      <c r="DL217" s="333">
        <f t="shared" si="931"/>
        <v>-8.0427070920140731E-2</v>
      </c>
      <c r="DM217" s="333">
        <f t="shared" si="931"/>
        <v>7.9755836584249007E-2</v>
      </c>
      <c r="DN217" s="333">
        <f t="shared" si="931"/>
        <v>-2.8843342152882201E-2</v>
      </c>
      <c r="DO217" s="333">
        <f t="shared" si="931"/>
        <v>1.570537178949305E-2</v>
      </c>
      <c r="DP217" s="333">
        <f t="shared" si="931"/>
        <v>2.4179082367287386E-2</v>
      </c>
      <c r="DQ217" s="333">
        <f t="shared" si="931"/>
        <v>-3.8727187339127056E-2</v>
      </c>
      <c r="DR217" s="333">
        <f t="shared" si="931"/>
        <v>6.3946299346543167E-2</v>
      </c>
      <c r="DS217" s="333">
        <f t="shared" si="931"/>
        <v>-4.2716580838777496E-2</v>
      </c>
      <c r="DT217" s="333">
        <f t="shared" si="931"/>
        <v>1.4311725140359499E-2</v>
      </c>
      <c r="DU217" s="333">
        <f t="shared" si="931"/>
        <v>0.14229307200139085</v>
      </c>
      <c r="DV217" s="333">
        <f t="shared" si="931"/>
        <v>-2.571648118095754E-2</v>
      </c>
      <c r="DW217" s="333">
        <f t="shared" si="931"/>
        <v>-1.998623145698164E-2</v>
      </c>
      <c r="DX217" s="333">
        <f t="shared" si="931"/>
        <v>7.9428561642002071E-2</v>
      </c>
      <c r="DY217" s="333">
        <f t="shared" si="931"/>
        <v>-0.1318310495627405</v>
      </c>
      <c r="DZ217" s="325"/>
      <c r="EA217" s="61"/>
    </row>
    <row r="218" spans="1:131" s="56" customFormat="1" x14ac:dyDescent="0.2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32">(W99+W207+X131-X99-X207)/(W99+W207+X131-X207)</f>
        <v>0.55588915971507624</v>
      </c>
      <c r="Y218" s="235">
        <f t="shared" si="932"/>
        <v>0.59424096679938987</v>
      </c>
      <c r="Z218" s="235">
        <f t="shared" si="932"/>
        <v>0.6100157211693833</v>
      </c>
      <c r="AA218" s="235">
        <f t="shared" si="932"/>
        <v>0.63111667633247015</v>
      </c>
      <c r="AB218" s="235">
        <f t="shared" si="932"/>
        <v>0.49694982376349472</v>
      </c>
      <c r="AC218" s="235">
        <f t="shared" si="932"/>
        <v>0.40351221792311348</v>
      </c>
      <c r="AD218" s="235">
        <f t="shared" si="932"/>
        <v>0.31065738683133476</v>
      </c>
      <c r="AE218" s="235">
        <f t="shared" si="932"/>
        <v>0.28385370101145996</v>
      </c>
      <c r="AF218" s="235">
        <f t="shared" ref="AF218:BS218" si="933">(AE99+AE207+AF131-AF99-AF207)/(AE99+AE207+AF131-AF207)</f>
        <v>0.2737462583318418</v>
      </c>
      <c r="AG218" s="235">
        <f t="shared" si="933"/>
        <v>0.2616615818374779</v>
      </c>
      <c r="AH218" s="235">
        <f t="shared" si="933"/>
        <v>0.28142929619184087</v>
      </c>
      <c r="AI218" s="235">
        <f t="shared" si="933"/>
        <v>0.43738455221362293</v>
      </c>
      <c r="AJ218" s="168">
        <f t="shared" si="933"/>
        <v>0.61564704919598967</v>
      </c>
      <c r="AK218" s="168">
        <f t="shared" si="933"/>
        <v>0.64145222108573741</v>
      </c>
      <c r="AL218" s="168">
        <f t="shared" si="933"/>
        <v>0.67170062302910916</v>
      </c>
      <c r="AM218" s="168">
        <f t="shared" si="933"/>
        <v>0.66370122219085526</v>
      </c>
      <c r="AN218" s="168">
        <f t="shared" si="933"/>
        <v>0.53304863676950365</v>
      </c>
      <c r="AO218" s="168">
        <f t="shared" si="933"/>
        <v>0.48946458204098947</v>
      </c>
      <c r="AP218" s="168">
        <f t="shared" si="933"/>
        <v>0.38455259648534984</v>
      </c>
      <c r="AQ218" s="168">
        <f t="shared" si="933"/>
        <v>0.31777216005024284</v>
      </c>
      <c r="AR218" s="168">
        <f t="shared" si="933"/>
        <v>0.31372277247155284</v>
      </c>
      <c r="AS218" s="168">
        <f t="shared" si="933"/>
        <v>0.29386197337882958</v>
      </c>
      <c r="AT218" s="168">
        <f t="shared" si="933"/>
        <v>0.36864788630175965</v>
      </c>
      <c r="AU218" s="168">
        <f t="shared" si="933"/>
        <v>0.44365228451286404</v>
      </c>
      <c r="AV218" s="271">
        <f t="shared" si="933"/>
        <v>0.63299382567500562</v>
      </c>
      <c r="AW218" s="364">
        <f t="shared" si="933"/>
        <v>0.68352004099813535</v>
      </c>
      <c r="AX218" s="364">
        <f t="shared" si="933"/>
        <v>0.64318768322293585</v>
      </c>
      <c r="AY218" s="364">
        <f t="shared" si="933"/>
        <v>0.65552509336834808</v>
      </c>
      <c r="AZ218" s="364">
        <f t="shared" si="933"/>
        <v>0.50725502256708144</v>
      </c>
      <c r="BA218" s="364">
        <f t="shared" si="933"/>
        <v>0.48000407219846952</v>
      </c>
      <c r="BB218" s="364">
        <f t="shared" si="933"/>
        <v>0.33900370325059137</v>
      </c>
      <c r="BC218" s="364">
        <f t="shared" si="933"/>
        <v>0.28340018064730066</v>
      </c>
      <c r="BD218" s="364">
        <f t="shared" si="933"/>
        <v>0.28504037294919238</v>
      </c>
      <c r="BE218" s="364">
        <f t="shared" si="933"/>
        <v>0.34966264041137546</v>
      </c>
      <c r="BF218" s="364">
        <f t="shared" si="933"/>
        <v>0.28731418831768774</v>
      </c>
      <c r="BG218" s="364">
        <f t="shared" si="933"/>
        <v>0.51596969503204249</v>
      </c>
      <c r="BH218" s="445">
        <f t="shared" si="933"/>
        <v>0.59651654296350476</v>
      </c>
      <c r="BI218" s="445">
        <f t="shared" si="933"/>
        <v>0.6937817221168413</v>
      </c>
      <c r="BJ218" s="445">
        <f t="shared" si="933"/>
        <v>0.66244442442950602</v>
      </c>
      <c r="BK218" s="445">
        <f t="shared" si="933"/>
        <v>0.61556251382563532</v>
      </c>
      <c r="BL218" s="445">
        <f t="shared" si="933"/>
        <v>0.57094270092830401</v>
      </c>
      <c r="BM218" s="445">
        <f t="shared" si="933"/>
        <v>0.43718577450399659</v>
      </c>
      <c r="BN218" s="445">
        <f t="shared" si="933"/>
        <v>0.35413019668136625</v>
      </c>
      <c r="BO218" s="445">
        <f t="shared" si="933"/>
        <v>0.42814966803599436</v>
      </c>
      <c r="BP218" s="445">
        <f t="shared" si="933"/>
        <v>0.26185474922705854</v>
      </c>
      <c r="BQ218" s="445">
        <f t="shared" si="933"/>
        <v>0.33221440519672768</v>
      </c>
      <c r="BR218" s="445">
        <f t="shared" si="933"/>
        <v>0.37064001254042378</v>
      </c>
      <c r="BS218" s="445">
        <f t="shared" si="933"/>
        <v>0.39052890674037422</v>
      </c>
      <c r="BT218" s="168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2"/>
      <c r="CQ218" s="333"/>
      <c r="CR218" s="333"/>
      <c r="CS218" s="333"/>
      <c r="CT218" s="333"/>
      <c r="CU218" s="333"/>
      <c r="CV218" s="333"/>
      <c r="CW218" s="333"/>
      <c r="CX218" s="333"/>
      <c r="CY218" s="333"/>
      <c r="CZ218" s="333"/>
      <c r="DA218" s="333"/>
      <c r="DB218" s="333"/>
      <c r="DC218" s="333"/>
      <c r="DD218" s="333"/>
      <c r="DE218" s="333"/>
      <c r="DF218" s="333"/>
      <c r="DG218" s="333"/>
      <c r="DH218" s="333"/>
      <c r="DI218" s="333"/>
      <c r="DJ218" s="333"/>
      <c r="DK218" s="333"/>
      <c r="DL218" s="333"/>
      <c r="DM218" s="333"/>
      <c r="DN218" s="333"/>
      <c r="DO218" s="333"/>
      <c r="DP218" s="333"/>
      <c r="DQ218" s="333"/>
      <c r="DR218" s="333"/>
      <c r="DS218" s="333"/>
      <c r="DT218" s="333"/>
      <c r="DU218" s="333"/>
      <c r="DV218" s="333"/>
      <c r="DW218" s="333"/>
      <c r="DX218" s="333"/>
      <c r="DY218" s="333"/>
      <c r="DZ218" s="325"/>
      <c r="EA218" s="61"/>
    </row>
    <row r="219" spans="1:131" s="56" customFormat="1" x14ac:dyDescent="0.2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32"/>
        <v>0.57045448903921292</v>
      </c>
      <c r="Y219" s="235">
        <f t="shared" si="932"/>
        <v>0.60752309940131521</v>
      </c>
      <c r="Z219" s="235">
        <f t="shared" si="932"/>
        <v>0.63392584766903359</v>
      </c>
      <c r="AA219" s="235">
        <f t="shared" si="932"/>
        <v>0.68576885587880954</v>
      </c>
      <c r="AB219" s="235">
        <f t="shared" si="932"/>
        <v>0.57209762097417416</v>
      </c>
      <c r="AC219" s="235">
        <f t="shared" si="932"/>
        <v>0.50970691829129577</v>
      </c>
      <c r="AD219" s="235">
        <f t="shared" si="932"/>
        <v>0.4010196990740868</v>
      </c>
      <c r="AE219" s="235">
        <f t="shared" si="932"/>
        <v>0.42397828863081477</v>
      </c>
      <c r="AF219" s="235">
        <f t="shared" ref="AF219:BS219" si="934">(AE100+AE208+AF132-AF100-AF208)/(AE100+AE208+AF132-AF208)</f>
        <v>0.36667753292229321</v>
      </c>
      <c r="AG219" s="235">
        <f t="shared" si="934"/>
        <v>0.3513550102610547</v>
      </c>
      <c r="AH219" s="235">
        <f t="shared" si="934"/>
        <v>0.35975188616077314</v>
      </c>
      <c r="AI219" s="235">
        <f t="shared" si="934"/>
        <v>0.51670941680618054</v>
      </c>
      <c r="AJ219" s="168">
        <f t="shared" si="934"/>
        <v>0.67105876600301839</v>
      </c>
      <c r="AK219" s="168">
        <f t="shared" si="934"/>
        <v>0.6727045899673747</v>
      </c>
      <c r="AL219" s="168">
        <f t="shared" si="934"/>
        <v>0.71528503541683652</v>
      </c>
      <c r="AM219" s="168">
        <f t="shared" si="934"/>
        <v>0.73755296887766386</v>
      </c>
      <c r="AN219" s="168">
        <f t="shared" si="934"/>
        <v>0.60844951514984669</v>
      </c>
      <c r="AO219" s="168">
        <f t="shared" si="934"/>
        <v>0.56997364925878724</v>
      </c>
      <c r="AP219" s="168">
        <f t="shared" si="934"/>
        <v>0.45889019561427147</v>
      </c>
      <c r="AQ219" s="168">
        <f t="shared" si="934"/>
        <v>0.41672820805112482</v>
      </c>
      <c r="AR219" s="168">
        <f t="shared" si="934"/>
        <v>0.4809914683772169</v>
      </c>
      <c r="AS219" s="168">
        <f t="shared" si="934"/>
        <v>0.37906115632767423</v>
      </c>
      <c r="AT219" s="168">
        <f t="shared" si="934"/>
        <v>0.52837608583322027</v>
      </c>
      <c r="AU219" s="168">
        <f t="shared" si="934"/>
        <v>-0.25775027483956803</v>
      </c>
      <c r="AV219" s="271">
        <f t="shared" si="934"/>
        <v>-1.198193967958632</v>
      </c>
      <c r="AW219" s="364">
        <f t="shared" si="934"/>
        <v>0.11552213224622707</v>
      </c>
      <c r="AX219" s="364">
        <f t="shared" si="934"/>
        <v>0.13948023725695935</v>
      </c>
      <c r="AY219" s="364">
        <f t="shared" si="934"/>
        <v>0.79177896409840542</v>
      </c>
      <c r="AZ219" s="364">
        <f t="shared" si="934"/>
        <v>0.70282430202105983</v>
      </c>
      <c r="BA219" s="364">
        <f t="shared" si="934"/>
        <v>0.72781201086373193</v>
      </c>
      <c r="BB219" s="364">
        <f t="shared" si="934"/>
        <v>0.4869157044362869</v>
      </c>
      <c r="BC219" s="364">
        <f t="shared" si="934"/>
        <v>0.48539701155043485</v>
      </c>
      <c r="BD219" s="364">
        <f t="shared" si="934"/>
        <v>0.46279715933990934</v>
      </c>
      <c r="BE219" s="364">
        <f t="shared" si="934"/>
        <v>0.53681462092677046</v>
      </c>
      <c r="BF219" s="364">
        <f t="shared" si="934"/>
        <v>0.5323549743110696</v>
      </c>
      <c r="BG219" s="364">
        <f t="shared" si="934"/>
        <v>0.78086065729891063</v>
      </c>
      <c r="BH219" s="445">
        <f t="shared" si="934"/>
        <v>0.87870875102230384</v>
      </c>
      <c r="BI219" s="445">
        <f t="shared" si="934"/>
        <v>0.89809612221299329</v>
      </c>
      <c r="BJ219" s="445">
        <f t="shared" si="934"/>
        <v>0.85372715023008672</v>
      </c>
      <c r="BK219" s="445">
        <f t="shared" si="934"/>
        <v>0.87774828527567927</v>
      </c>
      <c r="BL219" s="445">
        <f t="shared" si="934"/>
        <v>0.86165062225590472</v>
      </c>
      <c r="BM219" s="445">
        <f t="shared" si="934"/>
        <v>0.83914248018705195</v>
      </c>
      <c r="BN219" s="445">
        <f t="shared" si="934"/>
        <v>0.6378355906172869</v>
      </c>
      <c r="BO219" s="445">
        <f t="shared" si="934"/>
        <v>0.44500428110386614</v>
      </c>
      <c r="BP219" s="445">
        <f t="shared" si="934"/>
        <v>-0.14000129570842859</v>
      </c>
      <c r="BQ219" s="445">
        <f t="shared" si="934"/>
        <v>0.14443275168661235</v>
      </c>
      <c r="BR219" s="445">
        <f t="shared" si="934"/>
        <v>-1.9155504857226966</v>
      </c>
      <c r="BS219" s="445">
        <f t="shared" si="934"/>
        <v>1.3297443206520712</v>
      </c>
      <c r="BT219" s="168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2"/>
      <c r="CQ219" s="333"/>
      <c r="CR219" s="333"/>
      <c r="CS219" s="333"/>
      <c r="CT219" s="333"/>
      <c r="CU219" s="333"/>
      <c r="CV219" s="333"/>
      <c r="CW219" s="333"/>
      <c r="CX219" s="333"/>
      <c r="CY219" s="333"/>
      <c r="CZ219" s="333"/>
      <c r="DA219" s="333"/>
      <c r="DB219" s="333"/>
      <c r="DC219" s="333"/>
      <c r="DD219" s="333"/>
      <c r="DE219" s="333"/>
      <c r="DF219" s="333"/>
      <c r="DG219" s="333"/>
      <c r="DH219" s="333"/>
      <c r="DI219" s="333"/>
      <c r="DJ219" s="333"/>
      <c r="DK219" s="333"/>
      <c r="DL219" s="333"/>
      <c r="DM219" s="333"/>
      <c r="DN219" s="333"/>
      <c r="DO219" s="333"/>
      <c r="DP219" s="333"/>
      <c r="DQ219" s="333"/>
      <c r="DR219" s="333"/>
      <c r="DS219" s="333"/>
      <c r="DT219" s="333"/>
      <c r="DU219" s="333"/>
      <c r="DV219" s="333"/>
      <c r="DW219" s="333"/>
      <c r="DX219" s="333"/>
      <c r="DY219" s="333"/>
      <c r="DZ219" s="325"/>
      <c r="EA219" s="61"/>
    </row>
    <row r="220" spans="1:131" s="56" customFormat="1" x14ac:dyDescent="0.25">
      <c r="A220" s="143"/>
      <c r="B220" s="57" t="s">
        <v>144</v>
      </c>
      <c r="C220" s="108"/>
      <c r="D220" s="167">
        <f t="shared" ref="D220:BS220" si="935">(C101+C209+D133-D101-D209)/(C101+C209+D133-D209)</f>
        <v>0.20273567917603566</v>
      </c>
      <c r="E220" s="167">
        <f t="shared" si="935"/>
        <v>0.17662090668729624</v>
      </c>
      <c r="F220" s="167">
        <f t="shared" si="935"/>
        <v>0.12811433946282402</v>
      </c>
      <c r="G220" s="167">
        <f t="shared" si="935"/>
        <v>8.1160763965648711E-2</v>
      </c>
      <c r="H220" s="168">
        <f t="shared" si="935"/>
        <v>8.0436199480448417E-2</v>
      </c>
      <c r="I220" s="167">
        <f t="shared" si="935"/>
        <v>7.1214011567541535E-2</v>
      </c>
      <c r="J220" s="168">
        <f t="shared" si="935"/>
        <v>8.5073797522745728E-2</v>
      </c>
      <c r="K220" s="167">
        <f t="shared" si="935"/>
        <v>9.4098686848085505E-2</v>
      </c>
      <c r="L220" s="169">
        <f t="shared" si="935"/>
        <v>0.16616893467926888</v>
      </c>
      <c r="M220" s="168">
        <f t="shared" si="935"/>
        <v>0.19143662685261018</v>
      </c>
      <c r="N220" s="168">
        <f t="shared" si="935"/>
        <v>0.20389756339357623</v>
      </c>
      <c r="O220" s="168">
        <f t="shared" si="935"/>
        <v>0.19698201418325942</v>
      </c>
      <c r="P220" s="168">
        <f t="shared" si="935"/>
        <v>0.16636263834703069</v>
      </c>
      <c r="Q220" s="168">
        <f t="shared" si="935"/>
        <v>0.13472333204061429</v>
      </c>
      <c r="R220" s="168">
        <f t="shared" si="935"/>
        <v>9.1036458192685854E-2</v>
      </c>
      <c r="S220" s="168">
        <f t="shared" si="935"/>
        <v>3.6232243036508342E-2</v>
      </c>
      <c r="T220" s="168">
        <f t="shared" si="935"/>
        <v>5.1103285129970935E-2</v>
      </c>
      <c r="U220" s="168">
        <f t="shared" si="935"/>
        <v>4.0239857064650032E-2</v>
      </c>
      <c r="V220" s="168">
        <f t="shared" si="935"/>
        <v>4.9686947180841677E-2</v>
      </c>
      <c r="W220" s="168">
        <f t="shared" si="935"/>
        <v>8.4488974029999026E-2</v>
      </c>
      <c r="X220" s="169">
        <f t="shared" si="935"/>
        <v>0.15251218494950178</v>
      </c>
      <c r="Y220" s="168">
        <f t="shared" si="935"/>
        <v>0.19119484708288739</v>
      </c>
      <c r="Z220" s="168">
        <f t="shared" si="935"/>
        <v>0.20387283714689544</v>
      </c>
      <c r="AA220" s="168">
        <f t="shared" si="935"/>
        <v>0.22550488958251297</v>
      </c>
      <c r="AB220" s="168">
        <f t="shared" si="935"/>
        <v>0.16733694838134211</v>
      </c>
      <c r="AC220" s="168">
        <f t="shared" si="935"/>
        <v>0.12871650529210207</v>
      </c>
      <c r="AD220" s="168">
        <f t="shared" si="935"/>
        <v>9.2313504423548659E-2</v>
      </c>
      <c r="AE220" s="168">
        <f t="shared" si="935"/>
        <v>0.10685670114242629</v>
      </c>
      <c r="AF220" s="168">
        <f t="shared" si="935"/>
        <v>0.10323301031983602</v>
      </c>
      <c r="AG220" s="168">
        <f t="shared" si="935"/>
        <v>8.8348987377760743E-2</v>
      </c>
      <c r="AH220" s="168">
        <f t="shared" si="935"/>
        <v>8.4005929784754713E-2</v>
      </c>
      <c r="AI220" s="168">
        <f t="shared" si="935"/>
        <v>0.1167550125511166</v>
      </c>
      <c r="AJ220" s="168">
        <f t="shared" si="935"/>
        <v>0.23056772617714963</v>
      </c>
      <c r="AK220" s="168">
        <f t="shared" si="935"/>
        <v>0.2253251469956635</v>
      </c>
      <c r="AL220" s="168">
        <f t="shared" si="935"/>
        <v>0.24781761123675602</v>
      </c>
      <c r="AM220" s="168">
        <f t="shared" si="935"/>
        <v>0.26255490036026408</v>
      </c>
      <c r="AN220" s="168">
        <f t="shared" si="935"/>
        <v>0.1899857230851108</v>
      </c>
      <c r="AO220" s="168">
        <f t="shared" si="935"/>
        <v>0.18082889395094484</v>
      </c>
      <c r="AP220" s="168">
        <f t="shared" si="935"/>
        <v>0.1397753477943274</v>
      </c>
      <c r="AQ220" s="168">
        <f t="shared" si="935"/>
        <v>0.12157637897072607</v>
      </c>
      <c r="AR220" s="168">
        <f t="shared" si="935"/>
        <v>8.7279292377320697E-2</v>
      </c>
      <c r="AS220" s="168">
        <f t="shared" si="935"/>
        <v>9.1730154435818972E-2</v>
      </c>
      <c r="AT220" s="168">
        <f t="shared" si="935"/>
        <v>0.11796222239040156</v>
      </c>
      <c r="AU220" s="168">
        <f t="shared" si="935"/>
        <v>0.12306071469951015</v>
      </c>
      <c r="AV220" s="271">
        <f t="shared" si="935"/>
        <v>0.21129213443077297</v>
      </c>
      <c r="AW220" s="364">
        <f t="shared" si="935"/>
        <v>0.24877613797857989</v>
      </c>
      <c r="AX220" s="364">
        <f t="shared" si="935"/>
        <v>0.23322935302866818</v>
      </c>
      <c r="AY220" s="364">
        <f t="shared" si="935"/>
        <v>0.34164026575415418</v>
      </c>
      <c r="AZ220" s="364">
        <f t="shared" si="935"/>
        <v>4.6277563383298845E-2</v>
      </c>
      <c r="BA220" s="364">
        <f t="shared" si="935"/>
        <v>0.17760948046364591</v>
      </c>
      <c r="BB220" s="364">
        <f t="shared" si="935"/>
        <v>0.12494155966784054</v>
      </c>
      <c r="BC220" s="364">
        <f t="shared" si="935"/>
        <v>9.5726754993303173E-2</v>
      </c>
      <c r="BD220" s="364">
        <f t="shared" si="935"/>
        <v>9.8185058084465232E-2</v>
      </c>
      <c r="BE220" s="364">
        <f t="shared" si="935"/>
        <v>0.13458144454357601</v>
      </c>
      <c r="BF220" s="364">
        <f t="shared" si="935"/>
        <v>6.0552960511074116E-2</v>
      </c>
      <c r="BG220" s="364">
        <f t="shared" si="935"/>
        <v>0.14050656849249904</v>
      </c>
      <c r="BH220" s="445">
        <f t="shared" si="935"/>
        <v>0.19149445604063783</v>
      </c>
      <c r="BI220" s="445">
        <f t="shared" si="935"/>
        <v>0.25808446801116047</v>
      </c>
      <c r="BJ220" s="445">
        <f t="shared" si="935"/>
        <v>0.22765471470590917</v>
      </c>
      <c r="BK220" s="445">
        <f t="shared" si="935"/>
        <v>0.22883915990378154</v>
      </c>
      <c r="BL220" s="445">
        <f t="shared" si="935"/>
        <v>0.23005006770495737</v>
      </c>
      <c r="BM220" s="445">
        <f t="shared" si="935"/>
        <v>0.1349494774106014</v>
      </c>
      <c r="BN220" s="445">
        <f t="shared" si="935"/>
        <v>3.7597207715174275E-2</v>
      </c>
      <c r="BO220" s="445">
        <f t="shared" si="935"/>
        <v>0.20741129487938145</v>
      </c>
      <c r="BP220" s="445">
        <f t="shared" si="935"/>
        <v>-4.1101193555307947E-2</v>
      </c>
      <c r="BQ220" s="445">
        <f t="shared" si="935"/>
        <v>0.11868035174554391</v>
      </c>
      <c r="BR220" s="445">
        <f t="shared" si="935"/>
        <v>0.1286394852327766</v>
      </c>
      <c r="BS220" s="445">
        <f t="shared" si="935"/>
        <v>8.3649113589449736E-2</v>
      </c>
      <c r="BT220" s="168"/>
      <c r="BU220" s="106"/>
      <c r="BV220" s="168">
        <f t="shared" ref="BV220:CQ220" si="936">P220-D220</f>
        <v>-3.6373040829004971E-2</v>
      </c>
      <c r="BW220" s="168">
        <f t="shared" si="936"/>
        <v>-4.1897574646681951E-2</v>
      </c>
      <c r="BX220" s="168">
        <f t="shared" si="936"/>
        <v>-3.7077881270138169E-2</v>
      </c>
      <c r="BY220" s="168">
        <f t="shared" si="936"/>
        <v>-4.4928520929140368E-2</v>
      </c>
      <c r="BZ220" s="168">
        <f t="shared" si="936"/>
        <v>-2.9332914350477482E-2</v>
      </c>
      <c r="CA220" s="168">
        <f t="shared" si="936"/>
        <v>-3.0974154502891503E-2</v>
      </c>
      <c r="CB220" s="168">
        <f t="shared" si="936"/>
        <v>-3.5386850341904051E-2</v>
      </c>
      <c r="CC220" s="168">
        <f t="shared" si="936"/>
        <v>-9.6097128180864799E-3</v>
      </c>
      <c r="CD220" s="168">
        <f t="shared" si="936"/>
        <v>-1.3656749729767104E-2</v>
      </c>
      <c r="CE220" s="168">
        <f t="shared" si="936"/>
        <v>-2.4177976972278303E-4</v>
      </c>
      <c r="CF220" s="168">
        <f t="shared" si="936"/>
        <v>-2.4726246680789599E-5</v>
      </c>
      <c r="CG220" s="168">
        <f t="shared" si="936"/>
        <v>2.852287539925355E-2</v>
      </c>
      <c r="CH220" s="168">
        <f t="shared" si="936"/>
        <v>9.7431003431142083E-4</v>
      </c>
      <c r="CI220" s="168">
        <f t="shared" si="936"/>
        <v>-6.0068267485122173E-3</v>
      </c>
      <c r="CJ220" s="168">
        <f t="shared" si="936"/>
        <v>1.277046230862805E-3</v>
      </c>
      <c r="CK220" s="168">
        <f t="shared" si="936"/>
        <v>7.0624458105917942E-2</v>
      </c>
      <c r="CL220" s="168">
        <f t="shared" si="936"/>
        <v>5.2129725189865084E-2</v>
      </c>
      <c r="CM220" s="271">
        <f t="shared" si="936"/>
        <v>4.8109130313110711E-2</v>
      </c>
      <c r="CN220" s="271">
        <f t="shared" si="936"/>
        <v>3.4318982603913036E-2</v>
      </c>
      <c r="CO220" s="271">
        <f t="shared" si="936"/>
        <v>3.2266038521117577E-2</v>
      </c>
      <c r="CP220" s="332">
        <f t="shared" si="936"/>
        <v>7.8055541227647851E-2</v>
      </c>
      <c r="CQ220" s="333">
        <f t="shared" si="936"/>
        <v>3.4130299912776108E-2</v>
      </c>
      <c r="CR220" s="333">
        <f t="shared" ref="CR220:DY220" si="937">AL220-Z220</f>
        <v>4.3944774089860583E-2</v>
      </c>
      <c r="CS220" s="333">
        <f t="shared" si="937"/>
        <v>3.7050010777751108E-2</v>
      </c>
      <c r="CT220" s="333">
        <f t="shared" si="937"/>
        <v>2.2648774703768693E-2</v>
      </c>
      <c r="CU220" s="333">
        <f t="shared" si="937"/>
        <v>5.2112388658842768E-2</v>
      </c>
      <c r="CV220" s="333">
        <f t="shared" si="937"/>
        <v>4.7461843370778745E-2</v>
      </c>
      <c r="CW220" s="333">
        <f t="shared" si="937"/>
        <v>1.4719677828299776E-2</v>
      </c>
      <c r="CX220" s="333">
        <f t="shared" si="937"/>
        <v>-1.5953717942515322E-2</v>
      </c>
      <c r="CY220" s="333">
        <f t="shared" si="937"/>
        <v>3.3811670580582293E-3</v>
      </c>
      <c r="CZ220" s="333">
        <f t="shared" si="937"/>
        <v>3.3956292605646851E-2</v>
      </c>
      <c r="DA220" s="333">
        <f t="shared" si="937"/>
        <v>6.3057021483935438E-3</v>
      </c>
      <c r="DB220" s="333">
        <f t="shared" si="937"/>
        <v>-1.9275591746376664E-2</v>
      </c>
      <c r="DC220" s="333">
        <f t="shared" si="937"/>
        <v>2.3450990982916392E-2</v>
      </c>
      <c r="DD220" s="333">
        <f t="shared" si="937"/>
        <v>-1.4588258208087845E-2</v>
      </c>
      <c r="DE220" s="333">
        <f t="shared" si="937"/>
        <v>7.9085365393890106E-2</v>
      </c>
      <c r="DF220" s="333">
        <f t="shared" si="937"/>
        <v>-0.14370815970181194</v>
      </c>
      <c r="DG220" s="333">
        <f t="shared" si="937"/>
        <v>-3.2194134872989277E-3</v>
      </c>
      <c r="DH220" s="333">
        <f t="shared" si="937"/>
        <v>-1.4833788126486863E-2</v>
      </c>
      <c r="DI220" s="333">
        <f t="shared" si="937"/>
        <v>-2.5849623977422895E-2</v>
      </c>
      <c r="DJ220" s="333">
        <f t="shared" si="937"/>
        <v>1.0905765707144535E-2</v>
      </c>
      <c r="DK220" s="333">
        <f t="shared" si="937"/>
        <v>4.285129010775704E-2</v>
      </c>
      <c r="DL220" s="333">
        <f t="shared" si="937"/>
        <v>-5.7409261879327447E-2</v>
      </c>
      <c r="DM220" s="333">
        <f t="shared" si="937"/>
        <v>1.7445853792988894E-2</v>
      </c>
      <c r="DN220" s="333">
        <f t="shared" si="937"/>
        <v>-1.9797678390135132E-2</v>
      </c>
      <c r="DO220" s="333">
        <f t="shared" si="937"/>
        <v>9.3083300325805807E-3</v>
      </c>
      <c r="DP220" s="333">
        <f t="shared" si="937"/>
        <v>-5.5746383227590068E-3</v>
      </c>
      <c r="DQ220" s="333">
        <f t="shared" si="937"/>
        <v>-0.11280110585037265</v>
      </c>
      <c r="DR220" s="333">
        <f t="shared" si="937"/>
        <v>0.18377250432165854</v>
      </c>
      <c r="DS220" s="333">
        <f t="shared" si="937"/>
        <v>-4.2660003053044515E-2</v>
      </c>
      <c r="DT220" s="333">
        <f t="shared" si="937"/>
        <v>-8.7344351952666266E-2</v>
      </c>
      <c r="DU220" s="333">
        <f t="shared" si="937"/>
        <v>0.11168453988607828</v>
      </c>
      <c r="DV220" s="333">
        <f t="shared" si="937"/>
        <v>-0.13928625163977318</v>
      </c>
      <c r="DW220" s="333">
        <f t="shared" si="937"/>
        <v>-1.5901092798032104E-2</v>
      </c>
      <c r="DX220" s="333">
        <f t="shared" si="937"/>
        <v>6.8086524721702485E-2</v>
      </c>
      <c r="DY220" s="333">
        <f t="shared" si="937"/>
        <v>-5.6857454903049304E-2</v>
      </c>
      <c r="DZ220" s="325"/>
      <c r="EA220" s="61"/>
    </row>
    <row r="221" spans="1:131" s="56" customFormat="1" x14ac:dyDescent="0.2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38">(W102+W210+X134-X102-X210)/(W102+W210+X134-X210)</f>
        <v>0.14916606018774201</v>
      </c>
      <c r="Y221" s="235">
        <f t="shared" si="938"/>
        <v>0.18638975879031236</v>
      </c>
      <c r="Z221" s="235">
        <f t="shared" si="938"/>
        <v>0.19990975056042223</v>
      </c>
      <c r="AA221" s="235">
        <f t="shared" si="938"/>
        <v>0.22256441505950128</v>
      </c>
      <c r="AB221" s="235">
        <f t="shared" si="938"/>
        <v>0.16439891346578508</v>
      </c>
      <c r="AC221" s="235">
        <f t="shared" si="938"/>
        <v>0.12580628970290811</v>
      </c>
      <c r="AD221" s="235">
        <f t="shared" si="938"/>
        <v>8.9815831025799153E-2</v>
      </c>
      <c r="AE221" s="235">
        <f t="shared" si="938"/>
        <v>0.10622003711509491</v>
      </c>
      <c r="AF221" s="235">
        <f t="shared" ref="AF221:BS221" si="939">(AE102+AE210+AF134-AF102-AF210)/(AE102+AE210+AF134-AF210)</f>
        <v>0.10257708088204995</v>
      </c>
      <c r="AG221" s="235">
        <f t="shared" si="939"/>
        <v>8.8604184356889382E-2</v>
      </c>
      <c r="AH221" s="235">
        <f t="shared" si="939"/>
        <v>8.3324569289616235E-2</v>
      </c>
      <c r="AI221" s="235">
        <f t="shared" si="939"/>
        <v>0.11530436685468277</v>
      </c>
      <c r="AJ221" s="168">
        <f t="shared" si="939"/>
        <v>0.22873484984204587</v>
      </c>
      <c r="AK221" s="168">
        <f t="shared" si="939"/>
        <v>0.22300587826737231</v>
      </c>
      <c r="AL221" s="168">
        <f t="shared" si="939"/>
        <v>0.24398579255758282</v>
      </c>
      <c r="AM221" s="168">
        <f t="shared" si="939"/>
        <v>0.25913329690964271</v>
      </c>
      <c r="AN221" s="168">
        <f t="shared" si="939"/>
        <v>0.18829612194628709</v>
      </c>
      <c r="AO221" s="168">
        <f t="shared" si="939"/>
        <v>0.17945842772967599</v>
      </c>
      <c r="AP221" s="168">
        <f t="shared" si="939"/>
        <v>0.138563745613137</v>
      </c>
      <c r="AQ221" s="168">
        <f t="shared" si="939"/>
        <v>0.11972807863633746</v>
      </c>
      <c r="AR221" s="168">
        <f t="shared" si="939"/>
        <v>7.8700153399509087E-2</v>
      </c>
      <c r="AS221" s="168">
        <f t="shared" si="939"/>
        <v>9.0396358422714415E-2</v>
      </c>
      <c r="AT221" s="168">
        <f t="shared" si="939"/>
        <v>0.11695881120719097</v>
      </c>
      <c r="AU221" s="168">
        <f t="shared" si="939"/>
        <v>0.12460824771803759</v>
      </c>
      <c r="AV221" s="271">
        <f t="shared" si="939"/>
        <v>0.21439777875117774</v>
      </c>
      <c r="AW221" s="364">
        <f t="shared" si="939"/>
        <v>0.25122723676757208</v>
      </c>
      <c r="AX221" s="364">
        <f t="shared" si="939"/>
        <v>0.23506185937565063</v>
      </c>
      <c r="AY221" s="364">
        <f t="shared" si="939"/>
        <v>0.33912877750776399</v>
      </c>
      <c r="AZ221" s="364">
        <f t="shared" si="939"/>
        <v>4.0609630020748445E-2</v>
      </c>
      <c r="BA221" s="364">
        <f t="shared" si="939"/>
        <v>0.17285909638602698</v>
      </c>
      <c r="BB221" s="364">
        <f t="shared" si="939"/>
        <v>0.12358713586887451</v>
      </c>
      <c r="BC221" s="364">
        <f t="shared" si="939"/>
        <v>9.4323500872065091E-2</v>
      </c>
      <c r="BD221" s="364">
        <f t="shared" si="939"/>
        <v>9.7330888062292009E-2</v>
      </c>
      <c r="BE221" s="364">
        <f t="shared" si="939"/>
        <v>0.13387718779456548</v>
      </c>
      <c r="BF221" s="364">
        <f t="shared" si="939"/>
        <v>5.9258265853693662E-2</v>
      </c>
      <c r="BG221" s="364">
        <f t="shared" si="939"/>
        <v>0.13747621024160836</v>
      </c>
      <c r="BH221" s="445">
        <f t="shared" si="939"/>
        <v>0.1862451886827243</v>
      </c>
      <c r="BI221" s="445">
        <f t="shared" si="939"/>
        <v>0.25383958101193432</v>
      </c>
      <c r="BJ221" s="445">
        <f t="shared" si="939"/>
        <v>0.22390958673061237</v>
      </c>
      <c r="BK221" s="445">
        <f t="shared" si="939"/>
        <v>0.2250055951788115</v>
      </c>
      <c r="BL221" s="445">
        <f t="shared" si="939"/>
        <v>0.2263750947331242</v>
      </c>
      <c r="BM221" s="445">
        <f t="shared" si="939"/>
        <v>0.13315155328952907</v>
      </c>
      <c r="BN221" s="445">
        <f t="shared" si="939"/>
        <v>3.6921232704247929E-2</v>
      </c>
      <c r="BO221" s="445">
        <f t="shared" si="939"/>
        <v>0.20751054910835365</v>
      </c>
      <c r="BP221" s="445">
        <f t="shared" si="939"/>
        <v>-4.1279021068231607E-2</v>
      </c>
      <c r="BQ221" s="445">
        <f t="shared" si="939"/>
        <v>0.11876752365396082</v>
      </c>
      <c r="BR221" s="445">
        <f t="shared" si="939"/>
        <v>0.12880879860625527</v>
      </c>
      <c r="BS221" s="445">
        <f t="shared" si="939"/>
        <v>8.4252035812308682E-2</v>
      </c>
      <c r="BT221" s="168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2"/>
      <c r="CQ221" s="333"/>
      <c r="CR221" s="333"/>
      <c r="CS221" s="333"/>
      <c r="CT221" s="333"/>
      <c r="CU221" s="333"/>
      <c r="CV221" s="333"/>
      <c r="CW221" s="333"/>
      <c r="CX221" s="333"/>
      <c r="CY221" s="333"/>
      <c r="CZ221" s="333"/>
      <c r="DA221" s="333"/>
      <c r="DB221" s="333"/>
      <c r="DC221" s="333"/>
      <c r="DD221" s="333"/>
      <c r="DE221" s="333"/>
      <c r="DF221" s="333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25"/>
      <c r="EA221" s="61"/>
    </row>
    <row r="222" spans="1:131" s="56" customFormat="1" x14ac:dyDescent="0.2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38"/>
        <v>0.24838251214524468</v>
      </c>
      <c r="Y222" s="235">
        <f t="shared" si="938"/>
        <v>0.32941409682213268</v>
      </c>
      <c r="Z222" s="235">
        <f t="shared" si="938"/>
        <v>0.32109317393993575</v>
      </c>
      <c r="AA222" s="235">
        <f t="shared" si="938"/>
        <v>0.31753544310203341</v>
      </c>
      <c r="AB222" s="235">
        <f t="shared" si="938"/>
        <v>0.26133372142343508</v>
      </c>
      <c r="AC222" s="235">
        <f t="shared" si="938"/>
        <v>0.22529340435955408</v>
      </c>
      <c r="AD222" s="235">
        <f t="shared" si="938"/>
        <v>0.18098954528225658</v>
      </c>
      <c r="AE222" s="235">
        <f t="shared" si="938"/>
        <v>0.13094332121310845</v>
      </c>
      <c r="AF222" s="235">
        <f t="shared" ref="AF222:BS222" si="940">(AE103+AE211+AF135-AF103-AF211)/(AE103+AE211+AF135-AF211)</f>
        <v>0.12768683387225732</v>
      </c>
      <c r="AG222" s="235">
        <f t="shared" si="940"/>
        <v>7.8917097215246382E-2</v>
      </c>
      <c r="AH222" s="235">
        <f t="shared" si="940"/>
        <v>0.10807434343582044</v>
      </c>
      <c r="AI222" s="235">
        <f t="shared" si="940"/>
        <v>0.16663492386510786</v>
      </c>
      <c r="AJ222" s="168">
        <f t="shared" si="940"/>
        <v>0.29156616212465924</v>
      </c>
      <c r="AK222" s="168">
        <f t="shared" si="940"/>
        <v>0.30283330688997445</v>
      </c>
      <c r="AL222" s="168">
        <f t="shared" si="940"/>
        <v>0.37261950542560485</v>
      </c>
      <c r="AM222" s="168">
        <f t="shared" si="940"/>
        <v>0.37926641541483092</v>
      </c>
      <c r="AN222" s="168">
        <f t="shared" si="940"/>
        <v>0.25373637857399672</v>
      </c>
      <c r="AO222" s="168">
        <f t="shared" si="940"/>
        <v>0.23413863062649806</v>
      </c>
      <c r="AP222" s="168">
        <f t="shared" si="940"/>
        <v>0.18854717501897539</v>
      </c>
      <c r="AQ222" s="168">
        <f t="shared" si="940"/>
        <v>0.19945391727825659</v>
      </c>
      <c r="AR222" s="168">
        <f t="shared" si="940"/>
        <v>0.47033003688878422</v>
      </c>
      <c r="AS222" s="168">
        <f t="shared" si="940"/>
        <v>0.18766785385363466</v>
      </c>
      <c r="AT222" s="168">
        <f t="shared" si="940"/>
        <v>0.19113816990656213</v>
      </c>
      <c r="AU222" s="168">
        <f t="shared" si="940"/>
        <v>-2.6540360962888053E-2</v>
      </c>
      <c r="AV222" s="271">
        <f t="shared" si="940"/>
        <v>-0.17038962266379984</v>
      </c>
      <c r="AW222" s="364">
        <f t="shared" si="940"/>
        <v>-1.9787781590332686E-2</v>
      </c>
      <c r="AX222" s="364">
        <f t="shared" si="940"/>
        <v>4.4201788625920252E-2</v>
      </c>
      <c r="AY222" s="364">
        <f t="shared" si="940"/>
        <v>0.50637832645768877</v>
      </c>
      <c r="AZ222" s="364">
        <f t="shared" si="940"/>
        <v>0.37904272299496278</v>
      </c>
      <c r="BA222" s="364">
        <f t="shared" si="940"/>
        <v>0.51893299333312848</v>
      </c>
      <c r="BB222" s="364">
        <f t="shared" si="940"/>
        <v>0.26818031564063555</v>
      </c>
      <c r="BC222" s="364">
        <f t="shared" si="940"/>
        <v>0.24202682292140557</v>
      </c>
      <c r="BD222" s="364">
        <f t="shared" si="940"/>
        <v>0.19103737567061016</v>
      </c>
      <c r="BE222" s="364">
        <f t="shared" si="940"/>
        <v>0.20977431169048694</v>
      </c>
      <c r="BF222" s="364">
        <f t="shared" si="940"/>
        <v>0.19086689993704628</v>
      </c>
      <c r="BG222" s="364">
        <f t="shared" si="940"/>
        <v>0.42482568880597288</v>
      </c>
      <c r="BH222" s="445">
        <f t="shared" si="940"/>
        <v>0.70486831104768888</v>
      </c>
      <c r="BI222" s="445">
        <f t="shared" si="940"/>
        <v>0.7050129499495118</v>
      </c>
      <c r="BJ222" s="445">
        <f t="shared" si="940"/>
        <v>0.6706251895721197</v>
      </c>
      <c r="BK222" s="445">
        <f t="shared" si="940"/>
        <v>0.70946833856833114</v>
      </c>
      <c r="BL222" s="445">
        <f t="shared" si="940"/>
        <v>0.77101498176640604</v>
      </c>
      <c r="BM222" s="445">
        <f t="shared" si="940"/>
        <v>0.5966809080588612</v>
      </c>
      <c r="BN222" s="445">
        <f t="shared" si="940"/>
        <v>0.35715096594968915</v>
      </c>
      <c r="BO222" s="445">
        <f t="shared" si="940"/>
        <v>0.1393402217303473</v>
      </c>
      <c r="BP222" s="445">
        <f t="shared" si="940"/>
        <v>7.8375449204266728E-2</v>
      </c>
      <c r="BQ222" s="445">
        <f t="shared" si="940"/>
        <v>4.9187494535416744E-2</v>
      </c>
      <c r="BR222" s="445">
        <f t="shared" si="940"/>
        <v>-1.1246485473289597E-2</v>
      </c>
      <c r="BS222" s="445">
        <f t="shared" si="940"/>
        <v>-0.70752014758714443</v>
      </c>
      <c r="BT222" s="168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2"/>
      <c r="CQ222" s="333"/>
      <c r="CR222" s="333"/>
      <c r="CS222" s="333"/>
      <c r="CT222" s="333"/>
      <c r="CU222" s="333"/>
      <c r="CV222" s="333"/>
      <c r="CW222" s="333"/>
      <c r="CX222" s="333"/>
      <c r="CY222" s="333"/>
      <c r="CZ222" s="333"/>
      <c r="DA222" s="333"/>
      <c r="DB222" s="333"/>
      <c r="DC222" s="333"/>
      <c r="DD222" s="333"/>
      <c r="DE222" s="333"/>
      <c r="DF222" s="333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25"/>
      <c r="EA222" s="61"/>
    </row>
    <row r="223" spans="1:131" s="56" customFormat="1" x14ac:dyDescent="0.25">
      <c r="A223" s="143"/>
      <c r="B223" s="57" t="s">
        <v>145</v>
      </c>
      <c r="C223" s="108"/>
      <c r="D223" s="167">
        <f t="shared" ref="D223:BS223" si="941">(C104+C212+D136-D104-D212)/(C104+C212+D136-D212)</f>
        <v>0.72248524125503888</v>
      </c>
      <c r="E223" s="167">
        <f t="shared" si="941"/>
        <v>0.71103749546697848</v>
      </c>
      <c r="F223" s="167">
        <f t="shared" si="941"/>
        <v>0.61327129654385304</v>
      </c>
      <c r="G223" s="167">
        <f t="shared" si="941"/>
        <v>0.58220487129053633</v>
      </c>
      <c r="H223" s="168">
        <f t="shared" si="941"/>
        <v>0.56059690309406085</v>
      </c>
      <c r="I223" s="167">
        <f t="shared" si="941"/>
        <v>0.57676841023233272</v>
      </c>
      <c r="J223" s="168">
        <f t="shared" si="941"/>
        <v>0.63428710136978339</v>
      </c>
      <c r="K223" s="167">
        <f t="shared" si="941"/>
        <v>0.63530826255483308</v>
      </c>
      <c r="L223" s="169">
        <f t="shared" si="941"/>
        <v>0.77548195329391634</v>
      </c>
      <c r="M223" s="168">
        <f t="shared" si="941"/>
        <v>0.80573008935342338</v>
      </c>
      <c r="N223" s="168">
        <f t="shared" si="941"/>
        <v>0.74468677065528732</v>
      </c>
      <c r="O223" s="168">
        <f t="shared" si="941"/>
        <v>0.74489797460360718</v>
      </c>
      <c r="P223" s="168">
        <f t="shared" si="941"/>
        <v>0.56517662997918117</v>
      </c>
      <c r="Q223" s="168">
        <f t="shared" si="941"/>
        <v>0.58156650642791152</v>
      </c>
      <c r="R223" s="168">
        <f t="shared" si="941"/>
        <v>0.50556262414473752</v>
      </c>
      <c r="S223" s="168">
        <f t="shared" si="941"/>
        <v>0.44959544835664794</v>
      </c>
      <c r="T223" s="168">
        <f t="shared" si="941"/>
        <v>0.38574938807062631</v>
      </c>
      <c r="U223" s="168">
        <f t="shared" si="941"/>
        <v>0.41965306422516485</v>
      </c>
      <c r="V223" s="168">
        <f t="shared" si="941"/>
        <v>0.42344459438301935</v>
      </c>
      <c r="W223" s="168">
        <f t="shared" si="941"/>
        <v>0.52427618309097312</v>
      </c>
      <c r="X223" s="169">
        <f t="shared" si="941"/>
        <v>0.6717443568269299</v>
      </c>
      <c r="Y223" s="168">
        <f t="shared" si="941"/>
        <v>0.66180548536982986</v>
      </c>
      <c r="Z223" s="168">
        <f t="shared" si="941"/>
        <v>0.70381646169895229</v>
      </c>
      <c r="AA223" s="168">
        <f t="shared" si="941"/>
        <v>0.76168144542722127</v>
      </c>
      <c r="AB223" s="168">
        <f t="shared" si="941"/>
        <v>0.65085512491249642</v>
      </c>
      <c r="AC223" s="168">
        <f t="shared" si="941"/>
        <v>0.57753483650958359</v>
      </c>
      <c r="AD223" s="168">
        <f t="shared" si="941"/>
        <v>0.47794763919582184</v>
      </c>
      <c r="AE223" s="168">
        <f t="shared" si="941"/>
        <v>0.42126868762707903</v>
      </c>
      <c r="AF223" s="168">
        <f t="shared" si="941"/>
        <v>0.43996508033843007</v>
      </c>
      <c r="AG223" s="168">
        <f t="shared" si="941"/>
        <v>0.44421495950685902</v>
      </c>
      <c r="AH223" s="168">
        <f t="shared" si="941"/>
        <v>0.44636673383715569</v>
      </c>
      <c r="AI223" s="168">
        <f t="shared" si="941"/>
        <v>0.57756905374381806</v>
      </c>
      <c r="AJ223" s="168">
        <f t="shared" si="941"/>
        <v>0.6789625305980338</v>
      </c>
      <c r="AK223" s="168">
        <f t="shared" si="941"/>
        <v>0.62724353712168024</v>
      </c>
      <c r="AL223" s="168">
        <f t="shared" si="941"/>
        <v>0.73086016675555365</v>
      </c>
      <c r="AM223" s="168">
        <f t="shared" si="941"/>
        <v>0.73212996011768994</v>
      </c>
      <c r="AN223" s="168">
        <f t="shared" si="941"/>
        <v>0.69191169352711446</v>
      </c>
      <c r="AO223" s="168">
        <f t="shared" si="941"/>
        <v>0.65414927369803144</v>
      </c>
      <c r="AP223" s="168">
        <f t="shared" si="941"/>
        <v>0.56816767558725545</v>
      </c>
      <c r="AQ223" s="168">
        <f t="shared" si="941"/>
        <v>0.52590153901273862</v>
      </c>
      <c r="AR223" s="168">
        <f t="shared" si="941"/>
        <v>0.54261682414321921</v>
      </c>
      <c r="AS223" s="168">
        <f t="shared" si="941"/>
        <v>0.48707854401861206</v>
      </c>
      <c r="AT223" s="168">
        <f t="shared" si="941"/>
        <v>0.54435292384017231</v>
      </c>
      <c r="AU223" s="168">
        <f t="shared" si="941"/>
        <v>0.59654789911869033</v>
      </c>
      <c r="AV223" s="271">
        <f t="shared" si="941"/>
        <v>0.69959464438487062</v>
      </c>
      <c r="AW223" s="364">
        <f t="shared" si="941"/>
        <v>0.76521944701135869</v>
      </c>
      <c r="AX223" s="364">
        <f t="shared" si="941"/>
        <v>0.75880474355473615</v>
      </c>
      <c r="AY223" s="364">
        <f t="shared" si="941"/>
        <v>0.83320278122268321</v>
      </c>
      <c r="AZ223" s="364">
        <f t="shared" si="941"/>
        <v>0.38058480745809736</v>
      </c>
      <c r="BA223" s="364">
        <f t="shared" si="941"/>
        <v>0.63973630590946651</v>
      </c>
      <c r="BB223" s="364">
        <f t="shared" si="941"/>
        <v>0.54142990332048668</v>
      </c>
      <c r="BC223" s="364">
        <f t="shared" si="941"/>
        <v>0.48879312558916127</v>
      </c>
      <c r="BD223" s="364">
        <f t="shared" si="941"/>
        <v>0.47513687300713925</v>
      </c>
      <c r="BE223" s="364">
        <f t="shared" si="941"/>
        <v>0.52283109881003575</v>
      </c>
      <c r="BF223" s="364">
        <f t="shared" si="941"/>
        <v>0.51331488870405539</v>
      </c>
      <c r="BG223" s="364">
        <f t="shared" si="941"/>
        <v>0.65144153594972387</v>
      </c>
      <c r="BH223" s="445">
        <f t="shared" si="941"/>
        <v>0.67316014812969527</v>
      </c>
      <c r="BI223" s="445">
        <f t="shared" si="941"/>
        <v>0.78234701847522725</v>
      </c>
      <c r="BJ223" s="445">
        <f t="shared" si="941"/>
        <v>0.74339692981203975</v>
      </c>
      <c r="BK223" s="445">
        <f t="shared" si="941"/>
        <v>0.72539046240270233</v>
      </c>
      <c r="BL223" s="445">
        <f t="shared" si="941"/>
        <v>0.68768176824291671</v>
      </c>
      <c r="BM223" s="445">
        <f t="shared" si="941"/>
        <v>0.56301783269028061</v>
      </c>
      <c r="BN223" s="445">
        <f t="shared" si="941"/>
        <v>0.58604106354780749</v>
      </c>
      <c r="BO223" s="445">
        <f t="shared" si="941"/>
        <v>0.63807863370903761</v>
      </c>
      <c r="BP223" s="445">
        <f t="shared" si="941"/>
        <v>0.26680413285549942</v>
      </c>
      <c r="BQ223" s="445">
        <f t="shared" si="941"/>
        <v>0.48772394140722908</v>
      </c>
      <c r="BR223" s="445">
        <f t="shared" si="941"/>
        <v>0.48319730617838141</v>
      </c>
      <c r="BS223" s="445">
        <f t="shared" si="941"/>
        <v>0.46443446270600608</v>
      </c>
      <c r="BT223" s="168"/>
      <c r="BU223" s="106"/>
      <c r="BV223" s="168">
        <f t="shared" ref="BV223:CE226" si="942">P223-D223</f>
        <v>-0.15730861127585771</v>
      </c>
      <c r="BW223" s="168">
        <f t="shared" si="942"/>
        <v>-0.12947098903906695</v>
      </c>
      <c r="BX223" s="168">
        <f t="shared" si="942"/>
        <v>-0.10770867239911552</v>
      </c>
      <c r="BY223" s="168">
        <f t="shared" si="942"/>
        <v>-0.13260942293388839</v>
      </c>
      <c r="BZ223" s="168">
        <f t="shared" si="942"/>
        <v>-0.17484751502343454</v>
      </c>
      <c r="CA223" s="168">
        <f t="shared" si="942"/>
        <v>-0.15711534600716787</v>
      </c>
      <c r="CB223" s="168">
        <f t="shared" si="942"/>
        <v>-0.21084250698676404</v>
      </c>
      <c r="CC223" s="168">
        <f t="shared" si="942"/>
        <v>-0.11103207946385996</v>
      </c>
      <c r="CD223" s="168">
        <f t="shared" si="942"/>
        <v>-0.10373759646698644</v>
      </c>
      <c r="CE223" s="168">
        <f t="shared" si="942"/>
        <v>-0.14392460398359352</v>
      </c>
      <c r="CF223" s="168">
        <f t="shared" ref="CF223:CQ226" si="943">Z223-N223</f>
        <v>-4.0870308956335033E-2</v>
      </c>
      <c r="CG223" s="168">
        <f t="shared" si="943"/>
        <v>1.6783470823614088E-2</v>
      </c>
      <c r="CH223" s="168">
        <f t="shared" si="943"/>
        <v>8.5678494933315252E-2</v>
      </c>
      <c r="CI223" s="168">
        <f t="shared" si="943"/>
        <v>-4.0316699183279292E-3</v>
      </c>
      <c r="CJ223" s="168">
        <f t="shared" si="943"/>
        <v>-2.7614984948915677E-2</v>
      </c>
      <c r="CK223" s="168">
        <f t="shared" si="943"/>
        <v>-2.8326760729568912E-2</v>
      </c>
      <c r="CL223" s="168">
        <f t="shared" si="943"/>
        <v>5.4215692267803761E-2</v>
      </c>
      <c r="CM223" s="271">
        <f t="shared" si="943"/>
        <v>2.4561895281694168E-2</v>
      </c>
      <c r="CN223" s="271">
        <f t="shared" si="943"/>
        <v>2.2922139454136348E-2</v>
      </c>
      <c r="CO223" s="271">
        <f t="shared" si="943"/>
        <v>5.3292870652844937E-2</v>
      </c>
      <c r="CP223" s="332">
        <f t="shared" si="943"/>
        <v>7.2181737711038974E-3</v>
      </c>
      <c r="CQ223" s="333">
        <f t="shared" si="943"/>
        <v>-3.4561948248149621E-2</v>
      </c>
      <c r="CR223" s="333">
        <f t="shared" ref="CR223:DY226" si="944">AL223-Z223</f>
        <v>2.7043705056601364E-2</v>
      </c>
      <c r="CS223" s="333">
        <f t="shared" si="944"/>
        <v>-2.9551485309531333E-2</v>
      </c>
      <c r="CT223" s="333">
        <f t="shared" si="944"/>
        <v>4.1056568614618039E-2</v>
      </c>
      <c r="CU223" s="333">
        <f t="shared" si="944"/>
        <v>7.6614437188447848E-2</v>
      </c>
      <c r="CV223" s="333">
        <f t="shared" si="944"/>
        <v>9.0220036391433611E-2</v>
      </c>
      <c r="CW223" s="333">
        <f t="shared" si="944"/>
        <v>0.10463285138565959</v>
      </c>
      <c r="CX223" s="333">
        <f t="shared" si="944"/>
        <v>0.10265174380478914</v>
      </c>
      <c r="CY223" s="333">
        <f t="shared" si="944"/>
        <v>4.2863584511753039E-2</v>
      </c>
      <c r="CZ223" s="333">
        <f t="shared" si="944"/>
        <v>9.7986190003016616E-2</v>
      </c>
      <c r="DA223" s="333">
        <f t="shared" si="944"/>
        <v>1.8978845374872266E-2</v>
      </c>
      <c r="DB223" s="333">
        <f t="shared" si="944"/>
        <v>2.0632113786836825E-2</v>
      </c>
      <c r="DC223" s="333">
        <f t="shared" si="944"/>
        <v>0.13797590988967845</v>
      </c>
      <c r="DD223" s="333">
        <f t="shared" si="944"/>
        <v>2.7944576799182497E-2</v>
      </c>
      <c r="DE223" s="333">
        <f t="shared" si="944"/>
        <v>0.10107282110499327</v>
      </c>
      <c r="DF223" s="333">
        <f t="shared" si="944"/>
        <v>-0.31132688606901709</v>
      </c>
      <c r="DG223" s="333">
        <f t="shared" si="944"/>
        <v>-1.4412967788564934E-2</v>
      </c>
      <c r="DH223" s="333">
        <f t="shared" si="944"/>
        <v>-2.6737772266768767E-2</v>
      </c>
      <c r="DI223" s="333">
        <f t="shared" si="944"/>
        <v>-3.7108413423577347E-2</v>
      </c>
      <c r="DJ223" s="333">
        <f t="shared" si="944"/>
        <v>-6.7479951136079963E-2</v>
      </c>
      <c r="DK223" s="333">
        <f t="shared" si="944"/>
        <v>3.5752554791423696E-2</v>
      </c>
      <c r="DL223" s="333">
        <f t="shared" si="944"/>
        <v>-3.1038035136116915E-2</v>
      </c>
      <c r="DM223" s="333">
        <f t="shared" si="944"/>
        <v>5.4893636831033543E-2</v>
      </c>
      <c r="DN223" s="333">
        <f t="shared" si="944"/>
        <v>-2.6434496255175355E-2</v>
      </c>
      <c r="DO223" s="333">
        <f t="shared" si="944"/>
        <v>1.7127571463868563E-2</v>
      </c>
      <c r="DP223" s="333">
        <f t="shared" si="944"/>
        <v>-1.5407813742696397E-2</v>
      </c>
      <c r="DQ223" s="333">
        <f t="shared" si="944"/>
        <v>-0.10781231881998088</v>
      </c>
      <c r="DR223" s="333">
        <f t="shared" si="944"/>
        <v>0.30709696078481935</v>
      </c>
      <c r="DS223" s="333">
        <f t="shared" si="944"/>
        <v>-7.6718473219185901E-2</v>
      </c>
      <c r="DT223" s="333">
        <f t="shared" si="944"/>
        <v>4.4611160227320812E-2</v>
      </c>
      <c r="DU223" s="333">
        <f t="shared" si="944"/>
        <v>0.14928550811987634</v>
      </c>
      <c r="DV223" s="333">
        <f t="shared" si="944"/>
        <v>-0.20833274015163983</v>
      </c>
      <c r="DW223" s="333">
        <f t="shared" si="944"/>
        <v>-3.5107157402806677E-2</v>
      </c>
      <c r="DX223" s="333">
        <f t="shared" si="944"/>
        <v>-3.011758252567398E-2</v>
      </c>
      <c r="DY223" s="333">
        <f t="shared" si="944"/>
        <v>-0.18700707324371779</v>
      </c>
      <c r="DZ223" s="325"/>
      <c r="EA223" s="61"/>
    </row>
    <row r="224" spans="1:131" s="56" customFormat="1" x14ac:dyDescent="0.25">
      <c r="A224" s="143"/>
      <c r="B224" s="57" t="s">
        <v>146</v>
      </c>
      <c r="C224" s="108"/>
      <c r="D224" s="167">
        <f t="shared" ref="D224:BS224" si="945">(C105+C213+D137-D105-D213)/(C105+C213+D137-D213)</f>
        <v>0.76788412236906411</v>
      </c>
      <c r="E224" s="167">
        <f t="shared" si="945"/>
        <v>0.76636769194828502</v>
      </c>
      <c r="F224" s="167">
        <f t="shared" si="945"/>
        <v>0.65647435371248042</v>
      </c>
      <c r="G224" s="167">
        <f t="shared" si="945"/>
        <v>0.60563474190824762</v>
      </c>
      <c r="H224" s="168">
        <f t="shared" si="945"/>
        <v>0.61048251882202198</v>
      </c>
      <c r="I224" s="167">
        <f t="shared" si="945"/>
        <v>0.66454504537917303</v>
      </c>
      <c r="J224" s="168">
        <f t="shared" si="945"/>
        <v>0.70224803100288957</v>
      </c>
      <c r="K224" s="167">
        <f t="shared" si="945"/>
        <v>0.72767272359411705</v>
      </c>
      <c r="L224" s="169">
        <f t="shared" si="945"/>
        <v>0.77258922766763272</v>
      </c>
      <c r="M224" s="168">
        <f t="shared" si="945"/>
        <v>0.84939266182797923</v>
      </c>
      <c r="N224" s="168">
        <f t="shared" si="945"/>
        <v>0.78517323582427589</v>
      </c>
      <c r="O224" s="168">
        <f t="shared" si="945"/>
        <v>0.79676420675907811</v>
      </c>
      <c r="P224" s="168">
        <f t="shared" si="945"/>
        <v>0.63487404990006213</v>
      </c>
      <c r="Q224" s="168">
        <f t="shared" si="945"/>
        <v>0.6622094846209724</v>
      </c>
      <c r="R224" s="168">
        <f t="shared" si="945"/>
        <v>0.57790894430732476</v>
      </c>
      <c r="S224" s="168">
        <f t="shared" si="945"/>
        <v>0.52886207874182656</v>
      </c>
      <c r="T224" s="168">
        <f t="shared" si="945"/>
        <v>0.45290824003586694</v>
      </c>
      <c r="U224" s="168">
        <f t="shared" si="945"/>
        <v>0.47411237059167999</v>
      </c>
      <c r="V224" s="168">
        <f t="shared" si="945"/>
        <v>0.51738298211404821</v>
      </c>
      <c r="W224" s="168">
        <f t="shared" si="945"/>
        <v>0.57570642787948301</v>
      </c>
      <c r="X224" s="169">
        <f t="shared" si="945"/>
        <v>0.71323339341921321</v>
      </c>
      <c r="Y224" s="168">
        <f t="shared" si="945"/>
        <v>0.70392607492331094</v>
      </c>
      <c r="Z224" s="168">
        <f t="shared" si="945"/>
        <v>0.72157020295429408</v>
      </c>
      <c r="AA224" s="168">
        <f t="shared" si="945"/>
        <v>0.80750228621772513</v>
      </c>
      <c r="AB224" s="168">
        <f t="shared" si="945"/>
        <v>0.71704679746349831</v>
      </c>
      <c r="AC224" s="168">
        <f t="shared" si="945"/>
        <v>0.65059090449519474</v>
      </c>
      <c r="AD224" s="168">
        <f t="shared" si="945"/>
        <v>0.54455942081446251</v>
      </c>
      <c r="AE224" s="168">
        <f t="shared" si="945"/>
        <v>0.54733053264463694</v>
      </c>
      <c r="AF224" s="168">
        <f t="shared" si="945"/>
        <v>0.54907147398719036</v>
      </c>
      <c r="AG224" s="168">
        <f t="shared" si="945"/>
        <v>0.50870406859240835</v>
      </c>
      <c r="AH224" s="168">
        <f t="shared" si="945"/>
        <v>0.537534593143985</v>
      </c>
      <c r="AI224" s="168">
        <f t="shared" si="945"/>
        <v>0.60487417357213502</v>
      </c>
      <c r="AJ224" s="168">
        <f t="shared" si="945"/>
        <v>0.69930866364297128</v>
      </c>
      <c r="AK224" s="168">
        <f t="shared" si="945"/>
        <v>0.63795848778940711</v>
      </c>
      <c r="AL224" s="168">
        <f t="shared" si="945"/>
        <v>0.74907184460575937</v>
      </c>
      <c r="AM224" s="168">
        <f t="shared" si="945"/>
        <v>0.75925923582647359</v>
      </c>
      <c r="AN224" s="168">
        <f t="shared" si="945"/>
        <v>0.74863773207174211</v>
      </c>
      <c r="AO224" s="168">
        <f t="shared" si="945"/>
        <v>0.6919884538547727</v>
      </c>
      <c r="AP224" s="168">
        <f t="shared" si="945"/>
        <v>0.64376529018618378</v>
      </c>
      <c r="AQ224" s="168">
        <f t="shared" si="945"/>
        <v>0.62072199173454701</v>
      </c>
      <c r="AR224" s="168">
        <f t="shared" si="945"/>
        <v>0.59670462313535444</v>
      </c>
      <c r="AS224" s="168">
        <f t="shared" si="945"/>
        <v>0.52521385107850027</v>
      </c>
      <c r="AT224" s="168">
        <f t="shared" si="945"/>
        <v>0.61840250997732338</v>
      </c>
      <c r="AU224" s="168">
        <f t="shared" si="945"/>
        <v>0.66519832745114194</v>
      </c>
      <c r="AV224" s="271">
        <f t="shared" si="945"/>
        <v>0.71444265235087934</v>
      </c>
      <c r="AW224" s="364">
        <f t="shared" si="945"/>
        <v>0.79278745363749792</v>
      </c>
      <c r="AX224" s="364">
        <f t="shared" si="945"/>
        <v>0.78853794013086764</v>
      </c>
      <c r="AY224" s="364">
        <f t="shared" si="945"/>
        <v>0.79729733550074211</v>
      </c>
      <c r="AZ224" s="364">
        <f t="shared" si="945"/>
        <v>0.73808371586651045</v>
      </c>
      <c r="BA224" s="364">
        <f t="shared" si="945"/>
        <v>0.69666556299401927</v>
      </c>
      <c r="BB224" s="364">
        <f t="shared" si="945"/>
        <v>0.59058380276639333</v>
      </c>
      <c r="BC224" s="364">
        <f t="shared" si="945"/>
        <v>0.57374490283801138</v>
      </c>
      <c r="BD224" s="364">
        <f t="shared" si="945"/>
        <v>0.5485710299288592</v>
      </c>
      <c r="BE224" s="364">
        <f t="shared" si="945"/>
        <v>0.57423916821383036</v>
      </c>
      <c r="BF224" s="364">
        <f t="shared" si="945"/>
        <v>0.5914163480906498</v>
      </c>
      <c r="BG224" s="364">
        <f t="shared" si="945"/>
        <v>0.68671013211074927</v>
      </c>
      <c r="BH224" s="445">
        <f t="shared" si="945"/>
        <v>0.7220823754347776</v>
      </c>
      <c r="BI224" s="445">
        <f t="shared" si="945"/>
        <v>0.80597589845140782</v>
      </c>
      <c r="BJ224" s="445">
        <f t="shared" si="945"/>
        <v>0.77160581959613084</v>
      </c>
      <c r="BK224" s="445">
        <f t="shared" si="945"/>
        <v>0.76786393179518186</v>
      </c>
      <c r="BL224" s="445">
        <f t="shared" si="945"/>
        <v>0.74417376050994688</v>
      </c>
      <c r="BM224" s="445">
        <f t="shared" si="945"/>
        <v>0.66061162728573464</v>
      </c>
      <c r="BN224" s="445">
        <f t="shared" si="945"/>
        <v>0.66671784850262683</v>
      </c>
      <c r="BO224" s="445">
        <f t="shared" si="945"/>
        <v>0.61908004872058431</v>
      </c>
      <c r="BP224" s="445">
        <f t="shared" si="945"/>
        <v>0.40778987088991769</v>
      </c>
      <c r="BQ224" s="445">
        <f t="shared" si="945"/>
        <v>0.47699886843078926</v>
      </c>
      <c r="BR224" s="445">
        <f t="shared" si="945"/>
        <v>0.56259918977012757</v>
      </c>
      <c r="BS224" s="445">
        <f t="shared" si="945"/>
        <v>0.55504993892803056</v>
      </c>
      <c r="BT224" s="168"/>
      <c r="BU224" s="106"/>
      <c r="BV224" s="168">
        <f t="shared" si="942"/>
        <v>-0.13301007246900198</v>
      </c>
      <c r="BW224" s="168">
        <f t="shared" si="942"/>
        <v>-0.10415820732731262</v>
      </c>
      <c r="BX224" s="168">
        <f t="shared" si="942"/>
        <v>-7.8565409405155662E-2</v>
      </c>
      <c r="BY224" s="168">
        <f t="shared" si="942"/>
        <v>-7.6772663166421062E-2</v>
      </c>
      <c r="BZ224" s="168">
        <f t="shared" si="942"/>
        <v>-0.15757427878615504</v>
      </c>
      <c r="CA224" s="168">
        <f t="shared" si="942"/>
        <v>-0.19043267478749304</v>
      </c>
      <c r="CB224" s="168">
        <f t="shared" si="942"/>
        <v>-0.18486504888884137</v>
      </c>
      <c r="CC224" s="168">
        <f t="shared" si="942"/>
        <v>-0.15196629571463405</v>
      </c>
      <c r="CD224" s="168">
        <f t="shared" si="942"/>
        <v>-5.9355834248419503E-2</v>
      </c>
      <c r="CE224" s="168">
        <f t="shared" si="942"/>
        <v>-0.14546658690466829</v>
      </c>
      <c r="CF224" s="168">
        <f t="shared" si="943"/>
        <v>-6.3603032869981813E-2</v>
      </c>
      <c r="CG224" s="168">
        <f t="shared" si="943"/>
        <v>1.0738079458647021E-2</v>
      </c>
      <c r="CH224" s="168">
        <f t="shared" si="943"/>
        <v>8.2172747563436177E-2</v>
      </c>
      <c r="CI224" s="168">
        <f t="shared" si="943"/>
        <v>-1.1618580125777656E-2</v>
      </c>
      <c r="CJ224" s="168">
        <f t="shared" si="943"/>
        <v>-3.3349523492862243E-2</v>
      </c>
      <c r="CK224" s="168">
        <f t="shared" si="943"/>
        <v>1.8468453902810378E-2</v>
      </c>
      <c r="CL224" s="168">
        <f t="shared" si="943"/>
        <v>9.6163233951323424E-2</v>
      </c>
      <c r="CM224" s="271">
        <f t="shared" si="943"/>
        <v>3.4591698000728366E-2</v>
      </c>
      <c r="CN224" s="271">
        <f t="shared" si="943"/>
        <v>2.0151611029936789E-2</v>
      </c>
      <c r="CO224" s="271">
        <f t="shared" si="943"/>
        <v>2.9167745692652014E-2</v>
      </c>
      <c r="CP224" s="332">
        <f t="shared" si="943"/>
        <v>-1.3924729776241929E-2</v>
      </c>
      <c r="CQ224" s="333">
        <f t="shared" si="943"/>
        <v>-6.5967587133903827E-2</v>
      </c>
      <c r="CR224" s="333">
        <f t="shared" si="944"/>
        <v>2.7501641651465292E-2</v>
      </c>
      <c r="CS224" s="333">
        <f t="shared" si="944"/>
        <v>-4.8243050391251541E-2</v>
      </c>
      <c r="CT224" s="333">
        <f t="shared" si="944"/>
        <v>3.1590934608243804E-2</v>
      </c>
      <c r="CU224" s="333">
        <f t="shared" si="944"/>
        <v>4.1397549359577956E-2</v>
      </c>
      <c r="CV224" s="333">
        <f t="shared" si="944"/>
        <v>9.9205869371721267E-2</v>
      </c>
      <c r="CW224" s="333">
        <f t="shared" si="944"/>
        <v>7.3391459089910072E-2</v>
      </c>
      <c r="CX224" s="333">
        <f t="shared" si="944"/>
        <v>4.7633149148164078E-2</v>
      </c>
      <c r="CY224" s="333">
        <f t="shared" si="944"/>
        <v>1.6509782486091917E-2</v>
      </c>
      <c r="CZ224" s="333">
        <f t="shared" si="944"/>
        <v>8.0867916833338382E-2</v>
      </c>
      <c r="DA224" s="333">
        <f t="shared" si="944"/>
        <v>6.0324153879006914E-2</v>
      </c>
      <c r="DB224" s="333">
        <f t="shared" si="944"/>
        <v>1.5133988707908053E-2</v>
      </c>
      <c r="DC224" s="333">
        <f t="shared" si="944"/>
        <v>0.1548289658480908</v>
      </c>
      <c r="DD224" s="333">
        <f t="shared" si="944"/>
        <v>3.9466095525108269E-2</v>
      </c>
      <c r="DE224" s="333">
        <f t="shared" si="944"/>
        <v>3.8038099674268522E-2</v>
      </c>
      <c r="DF224" s="333">
        <f t="shared" si="944"/>
        <v>-1.0554016205231664E-2</v>
      </c>
      <c r="DG224" s="333">
        <f t="shared" si="944"/>
        <v>4.6771091392465713E-3</v>
      </c>
      <c r="DH224" s="333">
        <f t="shared" si="944"/>
        <v>-5.3181487419790452E-2</v>
      </c>
      <c r="DI224" s="333">
        <f t="shared" si="944"/>
        <v>-4.6977088896535624E-2</v>
      </c>
      <c r="DJ224" s="333">
        <f t="shared" si="944"/>
        <v>-4.813359320649524E-2</v>
      </c>
      <c r="DK224" s="333">
        <f t="shared" si="944"/>
        <v>4.9025317135330093E-2</v>
      </c>
      <c r="DL224" s="333">
        <f t="shared" si="944"/>
        <v>-2.6986161886673576E-2</v>
      </c>
      <c r="DM224" s="333">
        <f t="shared" si="944"/>
        <v>2.1511804659607336E-2</v>
      </c>
      <c r="DN224" s="333">
        <f t="shared" si="944"/>
        <v>7.6397230838982644E-3</v>
      </c>
      <c r="DO224" s="333">
        <f t="shared" ref="DO224:DY224" si="946">BI224-AW224</f>
        <v>1.3188444813909905E-2</v>
      </c>
      <c r="DP224" s="333">
        <f t="shared" si="946"/>
        <v>-1.6932120534736805E-2</v>
      </c>
      <c r="DQ224" s="333">
        <f t="shared" si="946"/>
        <v>-2.9433403705560246E-2</v>
      </c>
      <c r="DR224" s="333">
        <f t="shared" si="946"/>
        <v>6.0900446434364319E-3</v>
      </c>
      <c r="DS224" s="333">
        <f t="shared" si="946"/>
        <v>-3.6053935708284635E-2</v>
      </c>
      <c r="DT224" s="333">
        <f t="shared" si="946"/>
        <v>7.6134045736233502E-2</v>
      </c>
      <c r="DU224" s="333">
        <f t="shared" si="946"/>
        <v>4.5335145882572925E-2</v>
      </c>
      <c r="DV224" s="333">
        <f t="shared" si="946"/>
        <v>-0.14078115903894151</v>
      </c>
      <c r="DW224" s="333">
        <f t="shared" si="946"/>
        <v>-9.7240299783041106E-2</v>
      </c>
      <c r="DX224" s="333">
        <f t="shared" si="946"/>
        <v>-2.8817158320522229E-2</v>
      </c>
      <c r="DY224" s="333">
        <f t="shared" si="946"/>
        <v>-0.13166019318271871</v>
      </c>
      <c r="DZ224" s="325"/>
      <c r="EA224" s="61"/>
    </row>
    <row r="225" spans="1:131" s="56" customFormat="1" x14ac:dyDescent="0.25">
      <c r="A225" s="143"/>
      <c r="B225" s="57" t="s">
        <v>147</v>
      </c>
      <c r="C225" s="108"/>
      <c r="D225" s="167">
        <f t="shared" ref="D225:BG225" si="947">(C106+C214+D138-D106-D214)/(C106+C214+D138-D214)</f>
        <v>0.77995007462862265</v>
      </c>
      <c r="E225" s="167">
        <f t="shared" si="947"/>
        <v>0.76326488383481228</v>
      </c>
      <c r="F225" s="167">
        <f t="shared" si="947"/>
        <v>0.60538559251066026</v>
      </c>
      <c r="G225" s="167">
        <f t="shared" si="947"/>
        <v>0.57361783727957982</v>
      </c>
      <c r="H225" s="168">
        <f t="shared" si="947"/>
        <v>0.56043741546688186</v>
      </c>
      <c r="I225" s="167">
        <f t="shared" si="947"/>
        <v>0.68021291816967178</v>
      </c>
      <c r="J225" s="168">
        <f t="shared" si="947"/>
        <v>0.71673283485465533</v>
      </c>
      <c r="K225" s="167">
        <f t="shared" si="947"/>
        <v>0.64218109706106019</v>
      </c>
      <c r="L225" s="169">
        <f t="shared" si="947"/>
        <v>0.7128933295116382</v>
      </c>
      <c r="M225" s="168">
        <f t="shared" si="947"/>
        <v>0.82560595029020667</v>
      </c>
      <c r="N225" s="168">
        <f t="shared" si="947"/>
        <v>0.70979505717162061</v>
      </c>
      <c r="O225" s="168">
        <f t="shared" si="947"/>
        <v>0.75878729623108443</v>
      </c>
      <c r="P225" s="168">
        <f t="shared" si="947"/>
        <v>0.60109779398465535</v>
      </c>
      <c r="Q225" s="168">
        <f t="shared" si="947"/>
        <v>0.66539207938865208</v>
      </c>
      <c r="R225" s="168">
        <f t="shared" si="947"/>
        <v>0.58519116241690705</v>
      </c>
      <c r="S225" s="168">
        <f t="shared" si="947"/>
        <v>0.50361194552246458</v>
      </c>
      <c r="T225" s="168">
        <f t="shared" si="947"/>
        <v>0.49804555920729371</v>
      </c>
      <c r="U225" s="168">
        <f t="shared" si="947"/>
        <v>0.4095000597611943</v>
      </c>
      <c r="V225" s="168">
        <f t="shared" si="947"/>
        <v>0.47398636733709376</v>
      </c>
      <c r="W225" s="168">
        <f t="shared" si="947"/>
        <v>0.48043034652419919</v>
      </c>
      <c r="X225" s="169">
        <f t="shared" si="947"/>
        <v>0.61337098334709428</v>
      </c>
      <c r="Y225" s="168">
        <f t="shared" si="947"/>
        <v>0.67294120507482513</v>
      </c>
      <c r="Z225" s="168">
        <f t="shared" si="947"/>
        <v>0.67923185701305266</v>
      </c>
      <c r="AA225" s="168">
        <f t="shared" si="947"/>
        <v>0.77574109007918179</v>
      </c>
      <c r="AB225" s="168">
        <f t="shared" si="947"/>
        <v>0.72801079777361344</v>
      </c>
      <c r="AC225" s="168">
        <f t="shared" si="947"/>
        <v>0.69448821776146841</v>
      </c>
      <c r="AD225" s="168">
        <f t="shared" si="947"/>
        <v>0.69772792540292328</v>
      </c>
      <c r="AE225" s="168">
        <f t="shared" si="947"/>
        <v>0.59475831711482519</v>
      </c>
      <c r="AF225" s="168">
        <f t="shared" si="947"/>
        <v>0.67128105466418764</v>
      </c>
      <c r="AG225" s="168">
        <f t="shared" si="947"/>
        <v>0.53891609097374127</v>
      </c>
      <c r="AH225" s="168">
        <f t="shared" si="947"/>
        <v>0.69832559658314197</v>
      </c>
      <c r="AI225" s="168">
        <f t="shared" si="947"/>
        <v>0.58019623022755817</v>
      </c>
      <c r="AJ225" s="168">
        <f t="shared" si="947"/>
        <v>0.63713581142910791</v>
      </c>
      <c r="AK225" s="168">
        <f t="shared" si="947"/>
        <v>0.61761246179724472</v>
      </c>
      <c r="AL225" s="168">
        <f t="shared" si="947"/>
        <v>0.69512166597503111</v>
      </c>
      <c r="AM225" s="168">
        <f t="shared" si="947"/>
        <v>0.75160584000710018</v>
      </c>
      <c r="AN225" s="168">
        <f t="shared" si="947"/>
        <v>0.74712594265345444</v>
      </c>
      <c r="AO225" s="168">
        <f t="shared" si="947"/>
        <v>0.70615464669447769</v>
      </c>
      <c r="AP225" s="168">
        <f t="shared" si="947"/>
        <v>0.62298325659751785</v>
      </c>
      <c r="AQ225" s="168">
        <f t="shared" si="947"/>
        <v>0.62774327968694532</v>
      </c>
      <c r="AR225" s="168">
        <f t="shared" si="947"/>
        <v>0.58329567988662945</v>
      </c>
      <c r="AS225" s="168">
        <f t="shared" si="947"/>
        <v>0.5263615974088538</v>
      </c>
      <c r="AT225" s="168">
        <f t="shared" si="947"/>
        <v>0.65624231646589526</v>
      </c>
      <c r="AU225" s="168">
        <f t="shared" si="947"/>
        <v>0.5791007400878847</v>
      </c>
      <c r="AV225" s="271">
        <f t="shared" si="947"/>
        <v>0.68365413038913303</v>
      </c>
      <c r="AW225" s="364">
        <f t="shared" si="947"/>
        <v>0.7509757552527847</v>
      </c>
      <c r="AX225" s="364">
        <f t="shared" si="947"/>
        <v>0.79364817210515382</v>
      </c>
      <c r="AY225" s="364">
        <f t="shared" si="947"/>
        <v>0.86501195977790957</v>
      </c>
      <c r="AZ225" s="364">
        <f t="shared" si="947"/>
        <v>0.46342702809097214</v>
      </c>
      <c r="BA225" s="364">
        <f t="shared" si="947"/>
        <v>0.7211693056147036</v>
      </c>
      <c r="BB225" s="364">
        <f t="shared" si="947"/>
        <v>0.67611165049353872</v>
      </c>
      <c r="BC225" s="364">
        <f t="shared" si="947"/>
        <v>0.66905796413046759</v>
      </c>
      <c r="BD225" s="364">
        <f t="shared" si="947"/>
        <v>0.60042596650066549</v>
      </c>
      <c r="BE225" s="364">
        <f t="shared" si="947"/>
        <v>0.63965161979410456</v>
      </c>
      <c r="BF225" s="364">
        <f t="shared" si="947"/>
        <v>0.6206716971161631</v>
      </c>
      <c r="BG225" s="364">
        <f t="shared" si="947"/>
        <v>0.6840513094335724</v>
      </c>
      <c r="BH225" s="445">
        <f t="shared" ref="BH225:BR225" si="948">(BG106+BG214+BH138-BH106-BH214)/(BG106+BG214+BH138-BH214)</f>
        <v>0.72169704697826886</v>
      </c>
      <c r="BI225" s="445">
        <f t="shared" si="948"/>
        <v>0.79473959141465655</v>
      </c>
      <c r="BJ225" s="445">
        <f t="shared" si="948"/>
        <v>0.78214191880226669</v>
      </c>
      <c r="BK225" s="445">
        <f t="shared" si="948"/>
        <v>0.76413163396938999</v>
      </c>
      <c r="BL225" s="445">
        <f t="shared" si="948"/>
        <v>0.73620320081119839</v>
      </c>
      <c r="BM225" s="445">
        <f t="shared" si="948"/>
        <v>0.72657259367321936</v>
      </c>
      <c r="BN225" s="445">
        <f t="shared" si="948"/>
        <v>0.76325215745468478</v>
      </c>
      <c r="BO225" s="445">
        <f t="shared" si="948"/>
        <v>0.55489955245899103</v>
      </c>
      <c r="BP225" s="445">
        <f t="shared" si="948"/>
        <v>0.383991718302792</v>
      </c>
      <c r="BQ225" s="445">
        <f t="shared" si="948"/>
        <v>0.43599169960803702</v>
      </c>
      <c r="BR225" s="445">
        <f t="shared" si="948"/>
        <v>0.55184594548111698</v>
      </c>
      <c r="BS225" s="445">
        <f t="shared" ref="BS225" si="949">(BR106+BR214+BS138-BS106-BS214)/(BR106+BR214+BS138-BS214)</f>
        <v>0.50550991157512204</v>
      </c>
      <c r="BT225" s="168"/>
      <c r="BU225" s="106"/>
      <c r="BV225" s="168">
        <f t="shared" si="942"/>
        <v>-0.1788522806439673</v>
      </c>
      <c r="BW225" s="168">
        <f t="shared" si="942"/>
        <v>-9.78728044461602E-2</v>
      </c>
      <c r="BX225" s="168">
        <f t="shared" si="942"/>
        <v>-2.0194430093753213E-2</v>
      </c>
      <c r="BY225" s="168">
        <f t="shared" si="942"/>
        <v>-7.0005891757115246E-2</v>
      </c>
      <c r="BZ225" s="168">
        <f t="shared" si="942"/>
        <v>-6.2391856259588152E-2</v>
      </c>
      <c r="CA225" s="168">
        <f t="shared" si="942"/>
        <v>-0.27071285840847747</v>
      </c>
      <c r="CB225" s="168">
        <f t="shared" si="942"/>
        <v>-0.24274646751756157</v>
      </c>
      <c r="CC225" s="168">
        <f t="shared" si="942"/>
        <v>-0.161750750536861</v>
      </c>
      <c r="CD225" s="168">
        <f t="shared" si="942"/>
        <v>-9.9522346164543918E-2</v>
      </c>
      <c r="CE225" s="168">
        <f t="shared" si="942"/>
        <v>-0.15266474521538154</v>
      </c>
      <c r="CF225" s="168">
        <f t="shared" si="943"/>
        <v>-3.0563200158567949E-2</v>
      </c>
      <c r="CG225" s="168">
        <f t="shared" si="943"/>
        <v>1.6953793848097365E-2</v>
      </c>
      <c r="CH225" s="168">
        <f t="shared" si="943"/>
        <v>0.12691300378895809</v>
      </c>
      <c r="CI225" s="168">
        <f t="shared" si="943"/>
        <v>2.9096138372816327E-2</v>
      </c>
      <c r="CJ225" s="168">
        <f t="shared" si="943"/>
        <v>0.11253676298601623</v>
      </c>
      <c r="CK225" s="168">
        <f t="shared" si="943"/>
        <v>9.1146371592360609E-2</v>
      </c>
      <c r="CL225" s="168">
        <f t="shared" si="943"/>
        <v>0.17323549545689393</v>
      </c>
      <c r="CM225" s="271">
        <f t="shared" si="943"/>
        <v>0.12941603121254697</v>
      </c>
      <c r="CN225" s="271">
        <f t="shared" si="943"/>
        <v>0.22433922924604821</v>
      </c>
      <c r="CO225" s="271">
        <f t="shared" si="943"/>
        <v>9.9765883703358982E-2</v>
      </c>
      <c r="CP225" s="332">
        <f t="shared" si="943"/>
        <v>2.3764828082013634E-2</v>
      </c>
      <c r="CQ225" s="333">
        <f t="shared" si="943"/>
        <v>-5.5328743277580417E-2</v>
      </c>
      <c r="CR225" s="333">
        <f t="shared" si="944"/>
        <v>1.5889808961978447E-2</v>
      </c>
      <c r="CS225" s="333">
        <f t="shared" si="944"/>
        <v>-2.4135250072081615E-2</v>
      </c>
      <c r="CT225" s="333">
        <f t="shared" si="944"/>
        <v>1.9115144879841006E-2</v>
      </c>
      <c r="CU225" s="333">
        <f t="shared" si="944"/>
        <v>1.1666428933009287E-2</v>
      </c>
      <c r="CV225" s="333">
        <f t="shared" si="944"/>
        <v>-7.4744668805405423E-2</v>
      </c>
      <c r="CW225" s="333">
        <f t="shared" si="944"/>
        <v>3.2984962572120136E-2</v>
      </c>
      <c r="CX225" s="333">
        <f t="shared" si="944"/>
        <v>-8.798537477755819E-2</v>
      </c>
      <c r="CY225" s="333">
        <f t="shared" si="944"/>
        <v>-1.255449356488747E-2</v>
      </c>
      <c r="CZ225" s="333">
        <f t="shared" si="944"/>
        <v>-4.2083280117246713E-2</v>
      </c>
      <c r="DA225" s="333">
        <f t="shared" si="944"/>
        <v>-1.0954901396734718E-3</v>
      </c>
      <c r="DB225" s="333">
        <f t="shared" si="944"/>
        <v>4.6518318960025118E-2</v>
      </c>
      <c r="DC225" s="333">
        <f t="shared" si="944"/>
        <v>0.13336329345553999</v>
      </c>
      <c r="DD225" s="333">
        <f t="shared" si="944"/>
        <v>9.8526506130122704E-2</v>
      </c>
      <c r="DE225" s="333">
        <f t="shared" si="944"/>
        <v>0.11340611977080939</v>
      </c>
      <c r="DF225" s="333">
        <f t="shared" si="944"/>
        <v>-0.28369891456248231</v>
      </c>
      <c r="DG225" s="333">
        <f t="shared" si="944"/>
        <v>1.501465892022591E-2</v>
      </c>
      <c r="DH225" s="333">
        <f t="shared" si="944"/>
        <v>5.3128393896020865E-2</v>
      </c>
      <c r="DI225" s="333">
        <f t="shared" si="944"/>
        <v>4.1314684443522265E-2</v>
      </c>
      <c r="DJ225" s="333">
        <f t="shared" si="944"/>
        <v>1.7130286614036039E-2</v>
      </c>
      <c r="DK225" s="333">
        <f t="shared" si="944"/>
        <v>0.11329002238525077</v>
      </c>
      <c r="DL225" s="333">
        <f t="shared" si="944"/>
        <v>-3.5570619349732158E-2</v>
      </c>
      <c r="DM225" s="333">
        <f t="shared" si="944"/>
        <v>0.10495056934568769</v>
      </c>
      <c r="DN225" s="333">
        <f t="shared" si="944"/>
        <v>3.8042916589135833E-2</v>
      </c>
      <c r="DO225" s="333">
        <f t="shared" si="944"/>
        <v>4.376383616187185E-2</v>
      </c>
      <c r="DP225" s="333">
        <f t="shared" si="944"/>
        <v>-1.1506253302887126E-2</v>
      </c>
      <c r="DQ225" s="333">
        <f t="shared" si="944"/>
        <v>-0.10088032580851958</v>
      </c>
      <c r="DR225" s="333">
        <f t="shared" si="944"/>
        <v>0.27277617272022625</v>
      </c>
      <c r="DS225" s="333">
        <f t="shared" si="944"/>
        <v>5.4032880585157539E-3</v>
      </c>
      <c r="DT225" s="333">
        <f t="shared" si="944"/>
        <v>8.7140506961146058E-2</v>
      </c>
      <c r="DU225" s="333">
        <f t="shared" si="944"/>
        <v>-0.11415841167147656</v>
      </c>
      <c r="DV225" s="333">
        <f t="shared" si="944"/>
        <v>-0.21643424819787349</v>
      </c>
      <c r="DW225" s="333">
        <f t="shared" si="944"/>
        <v>-0.20365992018606754</v>
      </c>
      <c r="DX225" s="333">
        <f t="shared" si="944"/>
        <v>-6.8825751635046117E-2</v>
      </c>
      <c r="DY225" s="333">
        <f t="shared" si="944"/>
        <v>-0.17854139785845036</v>
      </c>
      <c r="DZ225" s="325"/>
      <c r="EA225" s="61"/>
    </row>
    <row r="226" spans="1:131" s="70" customFormat="1" ht="15.75" thickBot="1" x14ac:dyDescent="0.3">
      <c r="A226" s="144"/>
      <c r="B226" s="109" t="s">
        <v>148</v>
      </c>
      <c r="C226" s="110"/>
      <c r="D226" s="170">
        <f t="shared" ref="D226:BS226" si="950">(C107+C215+D139-D107-D215)/(C107+C215+D139-D215)</f>
        <v>0.56267217173037121</v>
      </c>
      <c r="E226" s="170">
        <f t="shared" si="950"/>
        <v>0.51750088880977629</v>
      </c>
      <c r="F226" s="170">
        <f t="shared" si="950"/>
        <v>0.37207613779743243</v>
      </c>
      <c r="G226" s="170">
        <f t="shared" si="950"/>
        <v>0.32779314093915363</v>
      </c>
      <c r="H226" s="171">
        <f t="shared" si="950"/>
        <v>0.30444987069252066</v>
      </c>
      <c r="I226" s="170">
        <f t="shared" si="950"/>
        <v>0.3440502392043347</v>
      </c>
      <c r="J226" s="171">
        <f t="shared" si="950"/>
        <v>0.37821859658140589</v>
      </c>
      <c r="K226" s="170">
        <f t="shared" si="950"/>
        <v>0.40533802896267196</v>
      </c>
      <c r="L226" s="172">
        <f t="shared" si="950"/>
        <v>0.58986683894893288</v>
      </c>
      <c r="M226" s="171">
        <f t="shared" si="950"/>
        <v>0.64228949392122892</v>
      </c>
      <c r="N226" s="171">
        <f t="shared" si="950"/>
        <v>0.58766690067822791</v>
      </c>
      <c r="O226" s="171">
        <f t="shared" si="950"/>
        <v>0.60029526756876039</v>
      </c>
      <c r="P226" s="171">
        <f t="shared" si="950"/>
        <v>0.48796564623822541</v>
      </c>
      <c r="Q226" s="171">
        <f t="shared" si="950"/>
        <v>0.46375059674706293</v>
      </c>
      <c r="R226" s="171">
        <f t="shared" si="950"/>
        <v>0.35099846066717527</v>
      </c>
      <c r="S226" s="171">
        <f t="shared" si="950"/>
        <v>0.27511090648592779</v>
      </c>
      <c r="T226" s="171">
        <f t="shared" si="950"/>
        <v>0.23712348148518625</v>
      </c>
      <c r="U226" s="171">
        <f t="shared" si="950"/>
        <v>0.22990327831613827</v>
      </c>
      <c r="V226" s="171">
        <f t="shared" si="950"/>
        <v>0.24725452457997185</v>
      </c>
      <c r="W226" s="171">
        <f t="shared" si="950"/>
        <v>0.34315593525236415</v>
      </c>
      <c r="X226" s="172">
        <f t="shared" si="950"/>
        <v>0.50245395342854238</v>
      </c>
      <c r="Y226" s="171">
        <f t="shared" si="950"/>
        <v>0.55081235457056432</v>
      </c>
      <c r="Z226" s="171">
        <f t="shared" si="950"/>
        <v>0.57120540176889445</v>
      </c>
      <c r="AA226" s="171">
        <f t="shared" si="950"/>
        <v>0.61560609809544198</v>
      </c>
      <c r="AB226" s="171">
        <f t="shared" si="950"/>
        <v>0.49929183441494324</v>
      </c>
      <c r="AC226" s="171">
        <f t="shared" si="950"/>
        <v>0.41990323553687492</v>
      </c>
      <c r="AD226" s="171">
        <f t="shared" si="950"/>
        <v>0.35902318832076868</v>
      </c>
      <c r="AE226" s="171">
        <f t="shared" si="950"/>
        <v>0.29716902501563036</v>
      </c>
      <c r="AF226" s="171">
        <f t="shared" si="950"/>
        <v>0.30683210139176581</v>
      </c>
      <c r="AG226" s="171">
        <f t="shared" si="950"/>
        <v>0.26371597162465571</v>
      </c>
      <c r="AH226" s="171">
        <f t="shared" si="950"/>
        <v>0.31642638239853316</v>
      </c>
      <c r="AI226" s="171">
        <f t="shared" si="950"/>
        <v>0.39265849438089134</v>
      </c>
      <c r="AJ226" s="171">
        <f t="shared" si="950"/>
        <v>0.5513811225441636</v>
      </c>
      <c r="AK226" s="171">
        <f t="shared" si="950"/>
        <v>0.57262827737339772</v>
      </c>
      <c r="AL226" s="171">
        <f t="shared" si="950"/>
        <v>0.62573198421029241</v>
      </c>
      <c r="AM226" s="171">
        <f t="shared" si="950"/>
        <v>0.63417072564824162</v>
      </c>
      <c r="AN226" s="171">
        <f t="shared" si="950"/>
        <v>0.53849753985916105</v>
      </c>
      <c r="AO226" s="171">
        <f t="shared" si="950"/>
        <v>0.487489129374512</v>
      </c>
      <c r="AP226" s="171">
        <f t="shared" si="950"/>
        <v>0.39040662447433089</v>
      </c>
      <c r="AQ226" s="171">
        <f t="shared" si="950"/>
        <v>0.3384914374058442</v>
      </c>
      <c r="AR226" s="171">
        <f t="shared" si="950"/>
        <v>0.3159266326176961</v>
      </c>
      <c r="AS226" s="171">
        <f t="shared" si="950"/>
        <v>0.28841516874178547</v>
      </c>
      <c r="AT226" s="171">
        <f t="shared" si="950"/>
        <v>0.36261198524170701</v>
      </c>
      <c r="AU226" s="171">
        <f t="shared" si="950"/>
        <v>0.39638833754864067</v>
      </c>
      <c r="AV226" s="272">
        <f t="shared" si="950"/>
        <v>0.56719365822485035</v>
      </c>
      <c r="AW226" s="365">
        <f t="shared" si="950"/>
        <v>0.63431309734173502</v>
      </c>
      <c r="AX226" s="365">
        <f t="shared" si="950"/>
        <v>0.61798150865465185</v>
      </c>
      <c r="AY226" s="365">
        <f t="shared" si="950"/>
        <v>0.67022392305981149</v>
      </c>
      <c r="AZ226" s="365">
        <f t="shared" si="950"/>
        <v>0.42757106477899248</v>
      </c>
      <c r="BA226" s="365">
        <f t="shared" si="950"/>
        <v>0.47348947190809249</v>
      </c>
      <c r="BB226" s="365">
        <f t="shared" si="950"/>
        <v>0.35696084798129801</v>
      </c>
      <c r="BC226" s="365">
        <f t="shared" si="950"/>
        <v>0.3042478073706435</v>
      </c>
      <c r="BD226" s="365">
        <f t="shared" si="950"/>
        <v>0.28307756710452464</v>
      </c>
      <c r="BE226" s="365">
        <f t="shared" si="950"/>
        <v>0.3360766073252382</v>
      </c>
      <c r="BF226" s="365">
        <f t="shared" si="950"/>
        <v>0.28411373652622368</v>
      </c>
      <c r="BG226" s="365">
        <f t="shared" si="950"/>
        <v>0.45599781775713399</v>
      </c>
      <c r="BH226" s="446">
        <f t="shared" si="950"/>
        <v>0.53650297877236508</v>
      </c>
      <c r="BI226" s="446">
        <f t="shared" si="950"/>
        <v>0.64883295112189077</v>
      </c>
      <c r="BJ226" s="446">
        <f t="shared" si="950"/>
        <v>0.61912238278192089</v>
      </c>
      <c r="BK226" s="446">
        <f t="shared" si="950"/>
        <v>0.58716039381604779</v>
      </c>
      <c r="BL226" s="446">
        <f t="shared" si="950"/>
        <v>0.54811136685611506</v>
      </c>
      <c r="BM226" s="446">
        <f t="shared" si="950"/>
        <v>0.43856574430334028</v>
      </c>
      <c r="BN226" s="446">
        <f t="shared" si="950"/>
        <v>0.34904729822938813</v>
      </c>
      <c r="BO226" s="446">
        <f t="shared" si="950"/>
        <v>0.37466895915598947</v>
      </c>
      <c r="BP226" s="446">
        <f t="shared" si="950"/>
        <v>0.17156795424132376</v>
      </c>
      <c r="BQ226" s="446">
        <f t="shared" si="950"/>
        <v>0.27128936283418414</v>
      </c>
      <c r="BR226" s="446">
        <f t="shared" si="950"/>
        <v>0.30903145524548936</v>
      </c>
      <c r="BS226" s="446">
        <f t="shared" si="950"/>
        <v>0.30521953556390646</v>
      </c>
      <c r="BT226" s="171"/>
      <c r="BU226" s="112"/>
      <c r="BV226" s="171">
        <f t="shared" si="942"/>
        <v>-7.4706525492145792E-2</v>
      </c>
      <c r="BW226" s="171">
        <f t="shared" si="942"/>
        <v>-5.3750292062713367E-2</v>
      </c>
      <c r="BX226" s="171">
        <f t="shared" si="942"/>
        <v>-2.1077677130257155E-2</v>
      </c>
      <c r="BY226" s="171">
        <f t="shared" si="942"/>
        <v>-5.268223445322584E-2</v>
      </c>
      <c r="BZ226" s="171">
        <f t="shared" si="942"/>
        <v>-6.7326389207334414E-2</v>
      </c>
      <c r="CA226" s="171">
        <f t="shared" si="942"/>
        <v>-0.11414696088819642</v>
      </c>
      <c r="CB226" s="171">
        <f t="shared" si="942"/>
        <v>-0.13096407200143403</v>
      </c>
      <c r="CC226" s="171">
        <f t="shared" si="942"/>
        <v>-6.2182093710307806E-2</v>
      </c>
      <c r="CD226" s="171">
        <f t="shared" si="942"/>
        <v>-8.7412885520390504E-2</v>
      </c>
      <c r="CE226" s="171">
        <f t="shared" si="942"/>
        <v>-9.1477139350664594E-2</v>
      </c>
      <c r="CF226" s="171">
        <f t="shared" si="943"/>
        <v>-1.6461498909333461E-2</v>
      </c>
      <c r="CG226" s="171">
        <f t="shared" si="943"/>
        <v>1.5310830526681585E-2</v>
      </c>
      <c r="CH226" s="171">
        <f t="shared" si="943"/>
        <v>1.1326188176717822E-2</v>
      </c>
      <c r="CI226" s="171">
        <f t="shared" si="943"/>
        <v>-4.3847361210188007E-2</v>
      </c>
      <c r="CJ226" s="171">
        <f t="shared" si="943"/>
        <v>8.0247276535934109E-3</v>
      </c>
      <c r="CK226" s="171">
        <f t="shared" si="943"/>
        <v>2.2058118529702575E-2</v>
      </c>
      <c r="CL226" s="171">
        <f t="shared" si="943"/>
        <v>6.9708619906579561E-2</v>
      </c>
      <c r="CM226" s="272">
        <f t="shared" si="943"/>
        <v>3.3812693308517439E-2</v>
      </c>
      <c r="CN226" s="272">
        <f t="shared" si="943"/>
        <v>6.9171857818561305E-2</v>
      </c>
      <c r="CO226" s="272">
        <f t="shared" si="943"/>
        <v>4.950255912852719E-2</v>
      </c>
      <c r="CP226" s="334">
        <f t="shared" si="943"/>
        <v>4.8927169115621227E-2</v>
      </c>
      <c r="CQ226" s="335">
        <f t="shared" si="943"/>
        <v>2.1815922802833398E-2</v>
      </c>
      <c r="CR226" s="335">
        <f t="shared" si="944"/>
        <v>5.4526582441397964E-2</v>
      </c>
      <c r="CS226" s="335">
        <f t="shared" si="944"/>
        <v>1.856462755279964E-2</v>
      </c>
      <c r="CT226" s="335">
        <f t="shared" si="944"/>
        <v>3.9205705444217809E-2</v>
      </c>
      <c r="CU226" s="335">
        <f t="shared" si="944"/>
        <v>6.7585893837637079E-2</v>
      </c>
      <c r="CV226" s="335">
        <f t="shared" si="944"/>
        <v>3.1383436153562205E-2</v>
      </c>
      <c r="CW226" s="335">
        <f t="shared" si="944"/>
        <v>4.1322412390213836E-2</v>
      </c>
      <c r="CX226" s="335">
        <f t="shared" si="944"/>
        <v>9.0945312259302913E-3</v>
      </c>
      <c r="CY226" s="335">
        <f t="shared" si="944"/>
        <v>2.4699197117129756E-2</v>
      </c>
      <c r="CZ226" s="335">
        <f t="shared" si="944"/>
        <v>4.6185602843173856E-2</v>
      </c>
      <c r="DA226" s="335">
        <f t="shared" si="944"/>
        <v>3.7298431677493249E-3</v>
      </c>
      <c r="DB226" s="334">
        <f t="shared" si="944"/>
        <v>1.5812535680686746E-2</v>
      </c>
      <c r="DC226" s="334">
        <f t="shared" si="944"/>
        <v>6.1684819968337301E-2</v>
      </c>
      <c r="DD226" s="334">
        <f t="shared" si="944"/>
        <v>-7.750475555640568E-3</v>
      </c>
      <c r="DE226" s="334">
        <f t="shared" si="944"/>
        <v>3.6053197411569871E-2</v>
      </c>
      <c r="DF226" s="334">
        <f t="shared" si="944"/>
        <v>-0.11092647508016856</v>
      </c>
      <c r="DG226" s="334">
        <f t="shared" si="944"/>
        <v>-1.3999657466419513E-2</v>
      </c>
      <c r="DH226" s="334">
        <f t="shared" si="944"/>
        <v>-3.3445776493032875E-2</v>
      </c>
      <c r="DI226" s="334">
        <f t="shared" si="944"/>
        <v>-3.4243630035200701E-2</v>
      </c>
      <c r="DJ226" s="334">
        <f t="shared" si="944"/>
        <v>-3.284906551317146E-2</v>
      </c>
      <c r="DK226" s="334">
        <f t="shared" si="944"/>
        <v>4.7661438583452731E-2</v>
      </c>
      <c r="DL226" s="334">
        <f t="shared" si="944"/>
        <v>-7.8498248715483332E-2</v>
      </c>
      <c r="DM226" s="334">
        <f t="shared" si="944"/>
        <v>5.9609480208493326E-2</v>
      </c>
      <c r="DN226" s="334">
        <f t="shared" si="944"/>
        <v>-3.069067945248527E-2</v>
      </c>
      <c r="DO226" s="334">
        <f t="shared" si="944"/>
        <v>1.4519853780155745E-2</v>
      </c>
      <c r="DP226" s="334">
        <f t="shared" si="944"/>
        <v>1.1408741272690426E-3</v>
      </c>
      <c r="DQ226" s="334">
        <f t="shared" si="944"/>
        <v>-8.3063529243763701E-2</v>
      </c>
      <c r="DR226" s="334">
        <f t="shared" si="944"/>
        <v>0.12054030207712257</v>
      </c>
      <c r="DS226" s="334">
        <f t="shared" si="944"/>
        <v>-3.4923727604752208E-2</v>
      </c>
      <c r="DT226" s="334">
        <f t="shared" si="944"/>
        <v>-7.9135497519098874E-3</v>
      </c>
      <c r="DU226" s="334">
        <f t="shared" si="944"/>
        <v>7.042115178534597E-2</v>
      </c>
      <c r="DV226" s="334">
        <f t="shared" si="944"/>
        <v>-0.11150961286320088</v>
      </c>
      <c r="DW226" s="334">
        <f t="shared" si="944"/>
        <v>-6.4787244491054052E-2</v>
      </c>
      <c r="DX226" s="334">
        <f t="shared" si="944"/>
        <v>2.491771871926568E-2</v>
      </c>
      <c r="DY226" s="334">
        <f t="shared" si="944"/>
        <v>-0.15077828219322753</v>
      </c>
      <c r="DZ226" s="326"/>
      <c r="EA226" s="112"/>
    </row>
    <row r="227" spans="1:131" ht="15.75" thickTop="1" x14ac:dyDescent="0.25">
      <c r="A227" s="143"/>
    </row>
    <row r="228" spans="1:131" x14ac:dyDescent="0.25">
      <c r="B228" s="1" t="s">
        <v>171</v>
      </c>
    </row>
    <row r="229" spans="1:131" x14ac:dyDescent="0.25">
      <c r="B229" s="17" t="s">
        <v>184</v>
      </c>
    </row>
    <row r="230" spans="1:131" x14ac:dyDescent="0.25">
      <c r="B230" t="s">
        <v>185</v>
      </c>
    </row>
    <row r="232" spans="1:131" x14ac:dyDescent="0.25">
      <c r="B232" s="28" t="s">
        <v>174</v>
      </c>
    </row>
    <row r="233" spans="1:131" x14ac:dyDescent="0.25">
      <c r="B233" t="s">
        <v>175</v>
      </c>
    </row>
    <row r="234" spans="1:131" x14ac:dyDescent="0.25">
      <c r="B234" t="s">
        <v>176</v>
      </c>
    </row>
    <row r="235" spans="1:131" x14ac:dyDescent="0.25">
      <c r="B235" t="s">
        <v>177</v>
      </c>
    </row>
    <row r="236" spans="1:131" x14ac:dyDescent="0.25">
      <c r="B236" t="s">
        <v>178</v>
      </c>
    </row>
    <row r="240" spans="1:131" x14ac:dyDescent="0.25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25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25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25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25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236"/>
  <sheetViews>
    <sheetView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9" width="13.7109375" customWidth="1"/>
    <col min="130" max="130" width="12" customWidth="1"/>
    <col min="131" max="131" width="13.7109375" hidden="1" customWidth="1"/>
    <col min="132" max="132" width="14.28515625" customWidth="1"/>
    <col min="133" max="134" width="9.28515625" customWidth="1"/>
  </cols>
  <sheetData>
    <row r="1" spans="1:133" ht="16.5" thickTop="1" thickBot="1" x14ac:dyDescent="0.3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</row>
    <row r="2" spans="1:133" ht="27.6" customHeight="1" thickTop="1" x14ac:dyDescent="0.25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A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A3" s="6"/>
    </row>
    <row r="4" spans="1:133" ht="27.6" customHeight="1" x14ac:dyDescent="0.25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A4" s="6"/>
    </row>
    <row r="5" spans="1:133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A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EA6" s="17">
        <v>7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82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82"/>
      <c r="BU7" s="483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52"/>
      <c r="DZ7" s="329"/>
      <c r="EA7" s="247" t="s">
        <v>82</v>
      </c>
    </row>
    <row r="8" spans="1:133" ht="15.75" thickBot="1" x14ac:dyDescent="0.3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248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/>
      <c r="BU8" s="344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s="331" t="s">
        <v>136</v>
      </c>
      <c r="DJ8" s="331" t="s">
        <v>137</v>
      </c>
      <c r="DK8" s="331" t="s">
        <v>138</v>
      </c>
      <c r="DL8" s="331" t="s">
        <v>139</v>
      </c>
      <c r="DM8" s="331" t="s">
        <v>222</v>
      </c>
      <c r="DN8" s="331" t="s">
        <v>223</v>
      </c>
      <c r="DO8" s="331" t="s">
        <v>224</v>
      </c>
      <c r="DP8" s="331" t="s">
        <v>225</v>
      </c>
      <c r="DQ8" s="331" t="s">
        <v>226</v>
      </c>
      <c r="DR8" s="331" t="s">
        <v>238</v>
      </c>
      <c r="DS8" s="331" t="s">
        <v>236</v>
      </c>
      <c r="DT8" s="331" t="s">
        <v>237</v>
      </c>
      <c r="DU8" s="331" t="s">
        <v>240</v>
      </c>
      <c r="DV8" s="331" t="s">
        <v>244</v>
      </c>
      <c r="DW8" s="331" t="s">
        <v>245</v>
      </c>
      <c r="DX8" s="331" t="s">
        <v>248</v>
      </c>
      <c r="DY8" s="331" t="s">
        <v>249</v>
      </c>
      <c r="DZ8" s="324"/>
      <c r="EA8" s="248">
        <v>45626</v>
      </c>
      <c r="EC8" s="146"/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447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325"/>
      <c r="EA9" s="53"/>
    </row>
    <row r="10" spans="1:133" s="56" customFormat="1" x14ac:dyDescent="0.25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6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398">
        <v>185142</v>
      </c>
      <c r="BI10" s="422">
        <v>185238</v>
      </c>
      <c r="BJ10" s="422">
        <v>185135</v>
      </c>
      <c r="BK10" s="422">
        <v>185037</v>
      </c>
      <c r="BL10" s="192">
        <v>185107</v>
      </c>
      <c r="BM10" s="192">
        <v>184950</v>
      </c>
      <c r="BN10" s="192">
        <v>180670</v>
      </c>
      <c r="BO10" s="192">
        <v>180475</v>
      </c>
      <c r="BP10" s="192">
        <v>180701</v>
      </c>
      <c r="BQ10" s="192">
        <v>180475</v>
      </c>
      <c r="BR10" s="192">
        <v>180654</v>
      </c>
      <c r="BS10" s="192">
        <v>180995</v>
      </c>
      <c r="BT10" s="192"/>
      <c r="BU10" s="424">
        <f t="shared" ref="BU10:DY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1">
        <f t="shared" si="0"/>
        <v>251</v>
      </c>
      <c r="CN10" s="251">
        <f t="shared" si="0"/>
        <v>334</v>
      </c>
      <c r="CO10" s="251">
        <f t="shared" si="0"/>
        <v>913</v>
      </c>
      <c r="CP10" s="251">
        <f t="shared" si="0"/>
        <v>936</v>
      </c>
      <c r="CQ10" s="291">
        <f t="shared" si="0"/>
        <v>1016</v>
      </c>
      <c r="CR10" s="291">
        <f t="shared" si="0"/>
        <v>892</v>
      </c>
      <c r="CS10" s="291">
        <f t="shared" si="0"/>
        <v>933</v>
      </c>
      <c r="CT10" s="291">
        <f t="shared" si="0"/>
        <v>906</v>
      </c>
      <c r="CU10" s="291">
        <f t="shared" si="0"/>
        <v>874</v>
      </c>
      <c r="CV10" s="291">
        <f t="shared" si="0"/>
        <v>770</v>
      </c>
      <c r="CW10" s="291">
        <f t="shared" si="0"/>
        <v>786</v>
      </c>
      <c r="CX10" s="291">
        <f t="shared" si="0"/>
        <v>812</v>
      </c>
      <c r="CY10" s="291">
        <f t="shared" si="0"/>
        <v>766</v>
      </c>
      <c r="CZ10" s="291">
        <f t="shared" si="0"/>
        <v>573</v>
      </c>
      <c r="DA10" s="291">
        <f t="shared" si="0"/>
        <v>409</v>
      </c>
      <c r="DB10" s="291">
        <f t="shared" si="0"/>
        <v>329</v>
      </c>
      <c r="DC10" s="291">
        <f t="shared" si="0"/>
        <v>187</v>
      </c>
      <c r="DD10" s="291">
        <f t="shared" si="0"/>
        <v>183</v>
      </c>
      <c r="DE10" s="291">
        <f t="shared" si="0"/>
        <v>168</v>
      </c>
      <c r="DF10" s="291">
        <f t="shared" si="0"/>
        <v>-7</v>
      </c>
      <c r="DG10" s="291">
        <f t="shared" si="0"/>
        <v>125</v>
      </c>
      <c r="DH10" s="291">
        <f t="shared" si="0"/>
        <v>60</v>
      </c>
      <c r="DI10" s="291">
        <f t="shared" si="0"/>
        <v>-46</v>
      </c>
      <c r="DJ10" s="291">
        <f t="shared" si="0"/>
        <v>36</v>
      </c>
      <c r="DK10" s="291">
        <f t="shared" si="0"/>
        <v>37</v>
      </c>
      <c r="DL10" s="291">
        <f t="shared" si="0"/>
        <v>-128</v>
      </c>
      <c r="DM10" s="291">
        <f t="shared" si="0"/>
        <v>-39</v>
      </c>
      <c r="DN10" s="291">
        <f t="shared" si="0"/>
        <v>80</v>
      </c>
      <c r="DO10" s="291">
        <f t="shared" si="0"/>
        <v>134</v>
      </c>
      <c r="DP10" s="291">
        <f t="shared" si="0"/>
        <v>148</v>
      </c>
      <c r="DQ10" s="291">
        <f t="shared" si="0"/>
        <v>47</v>
      </c>
      <c r="DR10" s="291">
        <f t="shared" si="0"/>
        <v>261</v>
      </c>
      <c r="DS10" s="291">
        <f t="shared" si="0"/>
        <v>98</v>
      </c>
      <c r="DT10" s="291">
        <f t="shared" si="0"/>
        <v>-4096</v>
      </c>
      <c r="DU10" s="291">
        <f t="shared" si="0"/>
        <v>-4136</v>
      </c>
      <c r="DV10" s="291">
        <f t="shared" si="0"/>
        <v>-3906</v>
      </c>
      <c r="DW10" s="291">
        <f t="shared" si="0"/>
        <v>-4209</v>
      </c>
      <c r="DX10" s="291">
        <f t="shared" si="0"/>
        <v>-4030</v>
      </c>
      <c r="DY10" s="291">
        <f t="shared" si="0"/>
        <v>-3874</v>
      </c>
      <c r="DZ10" s="325"/>
      <c r="EA10" s="61">
        <f>'MONTHLY SUMMARIES'!J10</f>
        <v>180995</v>
      </c>
    </row>
    <row r="11" spans="1:133" s="56" customFormat="1" x14ac:dyDescent="0.2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180806</v>
      </c>
      <c r="X11" s="60">
        <f>X10-X12</f>
        <v>181017</v>
      </c>
      <c r="Y11" s="205">
        <f>Y10-Y12</f>
        <v>181136</v>
      </c>
      <c r="Z11" s="205">
        <f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6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398">
        <v>183176</v>
      </c>
      <c r="BI11" s="422">
        <v>183274</v>
      </c>
      <c r="BJ11" s="422">
        <v>183178</v>
      </c>
      <c r="BK11" s="422">
        <v>183108</v>
      </c>
      <c r="BL11" s="192">
        <v>183210</v>
      </c>
      <c r="BM11" s="192">
        <v>183092</v>
      </c>
      <c r="BN11" s="192">
        <v>178940</v>
      </c>
      <c r="BO11" s="192">
        <v>178745</v>
      </c>
      <c r="BP11" s="192">
        <v>178971</v>
      </c>
      <c r="BQ11" s="192">
        <v>178745</v>
      </c>
      <c r="BR11" s="192">
        <v>178924</v>
      </c>
      <c r="BS11" s="192">
        <v>179263</v>
      </c>
      <c r="BT11" s="192"/>
      <c r="BU11" s="42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325"/>
      <c r="EA11" s="75">
        <f>EA10-EA12</f>
        <v>179263</v>
      </c>
    </row>
    <row r="12" spans="1:133" s="56" customFormat="1" x14ac:dyDescent="0.2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6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398">
        <v>1966</v>
      </c>
      <c r="BI12" s="422">
        <v>1964</v>
      </c>
      <c r="BJ12" s="422">
        <v>1957</v>
      </c>
      <c r="BK12" s="422">
        <v>1929</v>
      </c>
      <c r="BL12" s="192">
        <v>1897</v>
      </c>
      <c r="BM12" s="192">
        <v>1858</v>
      </c>
      <c r="BN12" s="192">
        <v>1730</v>
      </c>
      <c r="BO12" s="192">
        <v>1730</v>
      </c>
      <c r="BP12" s="192">
        <v>1730</v>
      </c>
      <c r="BQ12" s="192">
        <v>1730</v>
      </c>
      <c r="BR12" s="192">
        <v>1730</v>
      </c>
      <c r="BS12" s="192">
        <v>1732</v>
      </c>
      <c r="BT12" s="192"/>
      <c r="BU12" s="42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325"/>
      <c r="EA12" s="61">
        <f>GETPIVOTDATA("VALUE",'CRS ESCO pvt'!$I$2,"DATE_FILE",$EA$8,"COMPANY",$EA$6,"TRIM_CAT","Residential-ESCO","TRIM_LINE",A9)</f>
        <v>1732</v>
      </c>
    </row>
    <row r="13" spans="1:133" s="56" customFormat="1" x14ac:dyDescent="0.25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6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398">
        <v>16508</v>
      </c>
      <c r="BI13" s="422">
        <v>16672</v>
      </c>
      <c r="BJ13" s="422">
        <v>16833</v>
      </c>
      <c r="BK13" s="422">
        <v>16914</v>
      </c>
      <c r="BL13" s="192">
        <v>16973</v>
      </c>
      <c r="BM13" s="192">
        <v>17045</v>
      </c>
      <c r="BN13" s="192">
        <v>19859</v>
      </c>
      <c r="BO13" s="192">
        <v>19832</v>
      </c>
      <c r="BP13" s="192">
        <v>19780</v>
      </c>
      <c r="BQ13" s="192">
        <v>19832</v>
      </c>
      <c r="BR13" s="192">
        <v>19825</v>
      </c>
      <c r="BS13" s="192">
        <v>19849</v>
      </c>
      <c r="BT13" s="192"/>
      <c r="BU13" s="424">
        <f t="shared" ref="BU13:DY13" si="1">O13-C13</f>
        <v>-17</v>
      </c>
      <c r="BV13" s="62">
        <f t="shared" si="1"/>
        <v>-41</v>
      </c>
      <c r="BW13" s="62">
        <f t="shared" si="1"/>
        <v>-39</v>
      </c>
      <c r="BX13" s="62">
        <f t="shared" si="1"/>
        <v>-90</v>
      </c>
      <c r="BY13" s="62">
        <f t="shared" si="1"/>
        <v>560</v>
      </c>
      <c r="BZ13" s="62">
        <f t="shared" si="1"/>
        <v>517</v>
      </c>
      <c r="CA13" s="62">
        <f t="shared" si="1"/>
        <v>684</v>
      </c>
      <c r="CB13" s="62">
        <f t="shared" si="1"/>
        <v>760</v>
      </c>
      <c r="CC13" s="62">
        <f t="shared" si="1"/>
        <v>1449</v>
      </c>
      <c r="CD13" s="62">
        <f t="shared" si="1"/>
        <v>1592</v>
      </c>
      <c r="CE13" s="62">
        <f t="shared" si="1"/>
        <v>1747</v>
      </c>
      <c r="CF13" s="62">
        <f t="shared" si="1"/>
        <v>1960</v>
      </c>
      <c r="CG13" s="62">
        <f t="shared" si="1"/>
        <v>2109</v>
      </c>
      <c r="CH13" s="62">
        <f t="shared" si="1"/>
        <v>2182</v>
      </c>
      <c r="CI13" s="62">
        <f t="shared" si="1"/>
        <v>2286</v>
      </c>
      <c r="CJ13" s="62">
        <f t="shared" si="1"/>
        <v>2419</v>
      </c>
      <c r="CK13" s="62">
        <f t="shared" si="1"/>
        <v>1775</v>
      </c>
      <c r="CL13" s="62">
        <f t="shared" si="1"/>
        <v>1927</v>
      </c>
      <c r="CM13" s="251">
        <f t="shared" si="1"/>
        <v>1775</v>
      </c>
      <c r="CN13" s="251">
        <f t="shared" si="1"/>
        <v>1726</v>
      </c>
      <c r="CO13" s="251">
        <f t="shared" si="1"/>
        <v>1263</v>
      </c>
      <c r="CP13" s="251">
        <f t="shared" si="1"/>
        <v>1256</v>
      </c>
      <c r="CQ13" s="291">
        <f t="shared" si="1"/>
        <v>1242</v>
      </c>
      <c r="CR13" s="291">
        <f t="shared" si="1"/>
        <v>1166</v>
      </c>
      <c r="CS13" s="291">
        <f t="shared" si="1"/>
        <v>1104</v>
      </c>
      <c r="CT13" s="291">
        <f t="shared" si="1"/>
        <v>1037</v>
      </c>
      <c r="CU13" s="291">
        <f t="shared" si="1"/>
        <v>1007</v>
      </c>
      <c r="CV13" s="291">
        <f t="shared" si="1"/>
        <v>952</v>
      </c>
      <c r="CW13" s="291">
        <f t="shared" si="1"/>
        <v>976</v>
      </c>
      <c r="CX13" s="291">
        <f t="shared" si="1"/>
        <v>1079</v>
      </c>
      <c r="CY13" s="291">
        <f t="shared" si="1"/>
        <v>1014</v>
      </c>
      <c r="CZ13" s="291">
        <f t="shared" si="1"/>
        <v>1110</v>
      </c>
      <c r="DA13" s="291">
        <f t="shared" si="1"/>
        <v>1211</v>
      </c>
      <c r="DB13" s="291">
        <f t="shared" si="1"/>
        <v>1334</v>
      </c>
      <c r="DC13" s="291">
        <f t="shared" si="1"/>
        <v>1390</v>
      </c>
      <c r="DD13" s="291">
        <f t="shared" si="1"/>
        <v>1432</v>
      </c>
      <c r="DE13" s="291">
        <f t="shared" si="1"/>
        <v>1501</v>
      </c>
      <c r="DF13" s="291">
        <f t="shared" si="1"/>
        <v>1584</v>
      </c>
      <c r="DG13" s="291">
        <f t="shared" si="1"/>
        <v>1577</v>
      </c>
      <c r="DH13" s="291">
        <f t="shared" si="1"/>
        <v>1603</v>
      </c>
      <c r="DI13" s="291">
        <f t="shared" si="1"/>
        <v>1607</v>
      </c>
      <c r="DJ13" s="291">
        <f t="shared" si="1"/>
        <v>1439</v>
      </c>
      <c r="DK13" s="291">
        <f t="shared" si="1"/>
        <v>1812</v>
      </c>
      <c r="DL13" s="291">
        <f t="shared" si="1"/>
        <v>1677</v>
      </c>
      <c r="DM13" s="291">
        <f t="shared" si="1"/>
        <v>1408</v>
      </c>
      <c r="DN13" s="291">
        <f t="shared" si="1"/>
        <v>1115</v>
      </c>
      <c r="DO13" s="291">
        <f t="shared" si="1"/>
        <v>1078</v>
      </c>
      <c r="DP13" s="291">
        <f t="shared" si="1"/>
        <v>1064</v>
      </c>
      <c r="DQ13" s="291">
        <f t="shared" si="1"/>
        <v>1016</v>
      </c>
      <c r="DR13" s="291">
        <f t="shared" si="1"/>
        <v>994</v>
      </c>
      <c r="DS13" s="291">
        <f t="shared" si="1"/>
        <v>1008</v>
      </c>
      <c r="DT13" s="291">
        <f t="shared" si="1"/>
        <v>3785</v>
      </c>
      <c r="DU13" s="291">
        <f t="shared" si="1"/>
        <v>3729</v>
      </c>
      <c r="DV13" s="291">
        <f t="shared" si="1"/>
        <v>3657</v>
      </c>
      <c r="DW13" s="291">
        <f t="shared" si="1"/>
        <v>3385</v>
      </c>
      <c r="DX13" s="291">
        <f t="shared" si="1"/>
        <v>3378</v>
      </c>
      <c r="DY13" s="291">
        <f t="shared" si="1"/>
        <v>3306</v>
      </c>
      <c r="DZ13" s="325"/>
      <c r="EA13" s="61">
        <f>'MONTHLY SUMMARIES'!J11</f>
        <v>19849</v>
      </c>
    </row>
    <row r="14" spans="1:133" s="56" customFormat="1" x14ac:dyDescent="0.2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12338</v>
      </c>
      <c r="X14" s="60">
        <f>X13-X15</f>
        <v>12480</v>
      </c>
      <c r="Y14" s="205">
        <f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6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398">
        <v>16274</v>
      </c>
      <c r="BI14" s="422">
        <v>16437</v>
      </c>
      <c r="BJ14" s="422">
        <v>16601</v>
      </c>
      <c r="BK14" s="422">
        <v>16694</v>
      </c>
      <c r="BL14" s="192">
        <v>16764</v>
      </c>
      <c r="BM14" s="192">
        <v>16846</v>
      </c>
      <c r="BN14" s="192">
        <v>19623</v>
      </c>
      <c r="BO14" s="192">
        <v>19596</v>
      </c>
      <c r="BP14" s="192">
        <v>19544</v>
      </c>
      <c r="BQ14" s="192">
        <v>19596</v>
      </c>
      <c r="BR14" s="192">
        <v>19589</v>
      </c>
      <c r="BS14" s="192">
        <v>19613</v>
      </c>
      <c r="BT14" s="192"/>
      <c r="BU14" s="42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325"/>
      <c r="EA14" s="75">
        <f>EA13-EA15</f>
        <v>19613</v>
      </c>
    </row>
    <row r="15" spans="1:133" s="56" customFormat="1" x14ac:dyDescent="0.2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6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398">
        <v>234</v>
      </c>
      <c r="BI15" s="422">
        <v>235</v>
      </c>
      <c r="BJ15" s="422">
        <v>232</v>
      </c>
      <c r="BK15" s="422">
        <v>220</v>
      </c>
      <c r="BL15" s="192">
        <v>209</v>
      </c>
      <c r="BM15" s="192">
        <v>199</v>
      </c>
      <c r="BN15" s="192">
        <v>236</v>
      </c>
      <c r="BO15" s="192">
        <v>236</v>
      </c>
      <c r="BP15" s="192">
        <v>236</v>
      </c>
      <c r="BQ15" s="192">
        <v>236</v>
      </c>
      <c r="BR15" s="192">
        <v>236</v>
      </c>
      <c r="BS15" s="192">
        <v>236</v>
      </c>
      <c r="BT15" s="192"/>
      <c r="BU15" s="42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325"/>
      <c r="EA15" s="61">
        <f>GETPIVOTDATA("VALUE",'CRS ESCO pvt'!$I$2,"DATE_FILE",$EA$8,"COMPANY",$EA$6,"TRIM_CAT","Low Income Residential-ESCO","TRIM_LINE",A9)</f>
        <v>236</v>
      </c>
    </row>
    <row r="16" spans="1:133" s="56" customFormat="1" x14ac:dyDescent="0.25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6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398">
        <v>18673</v>
      </c>
      <c r="BI16" s="422">
        <v>18753</v>
      </c>
      <c r="BJ16" s="422">
        <v>18777</v>
      </c>
      <c r="BK16" s="422">
        <v>18775</v>
      </c>
      <c r="BL16" s="192">
        <v>18726</v>
      </c>
      <c r="BM16" s="192">
        <v>18689</v>
      </c>
      <c r="BN16" s="192">
        <v>15481</v>
      </c>
      <c r="BO16" s="192">
        <v>15311</v>
      </c>
      <c r="BP16" s="192">
        <v>15359</v>
      </c>
      <c r="BQ16" s="192">
        <v>15311</v>
      </c>
      <c r="BR16" s="192">
        <v>15318</v>
      </c>
      <c r="BS16" s="192">
        <v>15374</v>
      </c>
      <c r="BT16" s="192"/>
      <c r="BU16" s="424">
        <f t="shared" ref="BU16:CD18" si="2">O16-C16</f>
        <v>49</v>
      </c>
      <c r="BV16" s="62">
        <f t="shared" si="2"/>
        <v>34</v>
      </c>
      <c r="BW16" s="62">
        <f t="shared" si="2"/>
        <v>90</v>
      </c>
      <c r="BX16" s="62">
        <f t="shared" si="2"/>
        <v>160</v>
      </c>
      <c r="BY16" s="62">
        <f t="shared" si="2"/>
        <v>189</v>
      </c>
      <c r="BZ16" s="62">
        <f t="shared" si="2"/>
        <v>362</v>
      </c>
      <c r="CA16" s="62">
        <f t="shared" si="2"/>
        <v>350</v>
      </c>
      <c r="CB16" s="62">
        <f t="shared" si="2"/>
        <v>301</v>
      </c>
      <c r="CC16" s="62">
        <f t="shared" si="2"/>
        <v>183</v>
      </c>
      <c r="CD16" s="62">
        <f t="shared" si="2"/>
        <v>197</v>
      </c>
      <c r="CE16" s="62">
        <f t="shared" ref="CE16:CN18" si="3">Y16-M16</f>
        <v>187</v>
      </c>
      <c r="CF16" s="62">
        <f t="shared" si="3"/>
        <v>222</v>
      </c>
      <c r="CG16" s="62">
        <f t="shared" si="3"/>
        <v>223</v>
      </c>
      <c r="CH16" s="62">
        <f t="shared" si="3"/>
        <v>233</v>
      </c>
      <c r="CI16" s="62">
        <f t="shared" si="3"/>
        <v>218</v>
      </c>
      <c r="CJ16" s="62">
        <f t="shared" si="3"/>
        <v>176</v>
      </c>
      <c r="CK16" s="62">
        <f t="shared" si="3"/>
        <v>181</v>
      </c>
      <c r="CL16" s="62">
        <f t="shared" si="3"/>
        <v>80</v>
      </c>
      <c r="CM16" s="251">
        <f t="shared" si="3"/>
        <v>38</v>
      </c>
      <c r="CN16" s="251">
        <f t="shared" si="3"/>
        <v>2</v>
      </c>
      <c r="CO16" s="251">
        <f t="shared" ref="CO16:CX18" si="4">AI16-W16</f>
        <v>21</v>
      </c>
      <c r="CP16" s="251">
        <f t="shared" si="4"/>
        <v>62</v>
      </c>
      <c r="CQ16" s="291">
        <f t="shared" si="4"/>
        <v>90</v>
      </c>
      <c r="CR16" s="291">
        <f t="shared" si="4"/>
        <v>57</v>
      </c>
      <c r="CS16" s="291">
        <f t="shared" si="4"/>
        <v>77</v>
      </c>
      <c r="CT16" s="291">
        <f t="shared" si="4"/>
        <v>69</v>
      </c>
      <c r="CU16" s="291">
        <f t="shared" si="4"/>
        <v>74</v>
      </c>
      <c r="CV16" s="291">
        <f t="shared" si="4"/>
        <v>87</v>
      </c>
      <c r="CW16" s="291">
        <f t="shared" si="4"/>
        <v>85</v>
      </c>
      <c r="CX16" s="291">
        <f t="shared" si="4"/>
        <v>58</v>
      </c>
      <c r="CY16" s="291">
        <f t="shared" ref="CY16:DH18" si="5">AS16-AG16</f>
        <v>81</v>
      </c>
      <c r="CZ16" s="291">
        <f t="shared" si="5"/>
        <v>82</v>
      </c>
      <c r="DA16" s="291">
        <f t="shared" si="5"/>
        <v>62</v>
      </c>
      <c r="DB16" s="291">
        <f t="shared" si="5"/>
        <v>29</v>
      </c>
      <c r="DC16" s="291">
        <f t="shared" si="5"/>
        <v>-22</v>
      </c>
      <c r="DD16" s="291">
        <f t="shared" si="5"/>
        <v>-20</v>
      </c>
      <c r="DE16" s="291">
        <f t="shared" si="5"/>
        <v>-25</v>
      </c>
      <c r="DF16" s="291">
        <f t="shared" si="5"/>
        <v>-22</v>
      </c>
      <c r="DG16" s="291">
        <f t="shared" si="5"/>
        <v>-33</v>
      </c>
      <c r="DH16" s="291">
        <f t="shared" si="5"/>
        <v>-46</v>
      </c>
      <c r="DI16" s="291">
        <f t="shared" ref="DI16:DY18" si="6">BC16-AQ16</f>
        <v>-76</v>
      </c>
      <c r="DJ16" s="291">
        <f t="shared" si="6"/>
        <v>-49</v>
      </c>
      <c r="DK16" s="291">
        <f t="shared" si="6"/>
        <v>-46</v>
      </c>
      <c r="DL16" s="291">
        <f t="shared" si="6"/>
        <v>-62</v>
      </c>
      <c r="DM16" s="291">
        <f t="shared" si="6"/>
        <v>-2</v>
      </c>
      <c r="DN16" s="291">
        <f t="shared" si="6"/>
        <v>-11</v>
      </c>
      <c r="DO16" s="291">
        <f t="shared" si="6"/>
        <v>48</v>
      </c>
      <c r="DP16" s="291">
        <f t="shared" si="6"/>
        <v>67</v>
      </c>
      <c r="DQ16" s="291">
        <f t="shared" si="6"/>
        <v>72</v>
      </c>
      <c r="DR16" s="291">
        <f t="shared" si="6"/>
        <v>76</v>
      </c>
      <c r="DS16" s="291">
        <f t="shared" si="6"/>
        <v>77</v>
      </c>
      <c r="DT16" s="291">
        <f t="shared" si="6"/>
        <v>-3083</v>
      </c>
      <c r="DU16" s="291">
        <f t="shared" si="6"/>
        <v>-3186</v>
      </c>
      <c r="DV16" s="291">
        <f t="shared" si="6"/>
        <v>-3125</v>
      </c>
      <c r="DW16" s="291">
        <f t="shared" si="6"/>
        <v>-3162</v>
      </c>
      <c r="DX16" s="291">
        <f t="shared" si="6"/>
        <v>-3155</v>
      </c>
      <c r="DY16" s="291">
        <f t="shared" si="6"/>
        <v>-3228</v>
      </c>
      <c r="DZ16" s="325"/>
      <c r="EA16" s="61">
        <f>'MONTHLY SUMMARIES'!J12</f>
        <v>15374</v>
      </c>
    </row>
    <row r="17" spans="1:131" s="56" customFormat="1" x14ac:dyDescent="0.25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6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398">
        <v>579</v>
      </c>
      <c r="BI17" s="422">
        <v>579</v>
      </c>
      <c r="BJ17" s="422">
        <v>580</v>
      </c>
      <c r="BK17" s="422">
        <v>580</v>
      </c>
      <c r="BL17" s="192">
        <v>586</v>
      </c>
      <c r="BM17" s="192">
        <v>586</v>
      </c>
      <c r="BN17" s="192">
        <v>440</v>
      </c>
      <c r="BO17" s="192">
        <v>443</v>
      </c>
      <c r="BP17" s="192">
        <v>440</v>
      </c>
      <c r="BQ17" s="192">
        <v>443</v>
      </c>
      <c r="BR17" s="192">
        <v>445</v>
      </c>
      <c r="BS17" s="192">
        <v>444</v>
      </c>
      <c r="BT17" s="192"/>
      <c r="BU17" s="424">
        <f t="shared" si="2"/>
        <v>8</v>
      </c>
      <c r="BV17" s="62">
        <f t="shared" si="2"/>
        <v>10</v>
      </c>
      <c r="BW17" s="62">
        <f t="shared" si="2"/>
        <v>11</v>
      </c>
      <c r="BX17" s="62">
        <f t="shared" si="2"/>
        <v>12</v>
      </c>
      <c r="BY17" s="62">
        <f t="shared" si="2"/>
        <v>11</v>
      </c>
      <c r="BZ17" s="62">
        <f t="shared" si="2"/>
        <v>-68</v>
      </c>
      <c r="CA17" s="62">
        <f t="shared" si="2"/>
        <v>-80</v>
      </c>
      <c r="CB17" s="62">
        <f t="shared" si="2"/>
        <v>-82</v>
      </c>
      <c r="CC17" s="62">
        <f t="shared" si="2"/>
        <v>-85</v>
      </c>
      <c r="CD17" s="62">
        <f t="shared" si="2"/>
        <v>-83</v>
      </c>
      <c r="CE17" s="62">
        <f t="shared" si="3"/>
        <v>-84</v>
      </c>
      <c r="CF17" s="62">
        <f t="shared" si="3"/>
        <v>-82</v>
      </c>
      <c r="CG17" s="62">
        <f t="shared" si="3"/>
        <v>-81</v>
      </c>
      <c r="CH17" s="62">
        <f t="shared" si="3"/>
        <v>-82</v>
      </c>
      <c r="CI17" s="62">
        <f t="shared" si="3"/>
        <v>-82</v>
      </c>
      <c r="CJ17" s="62">
        <f t="shared" si="3"/>
        <v>-78</v>
      </c>
      <c r="CK17" s="62">
        <f t="shared" si="3"/>
        <v>-77</v>
      </c>
      <c r="CL17" s="62">
        <f t="shared" si="3"/>
        <v>-20</v>
      </c>
      <c r="CM17" s="251">
        <f t="shared" si="3"/>
        <v>-12</v>
      </c>
      <c r="CN17" s="251">
        <f t="shared" si="3"/>
        <v>-10</v>
      </c>
      <c r="CO17" s="251">
        <f t="shared" si="4"/>
        <v>-9</v>
      </c>
      <c r="CP17" s="251">
        <f t="shared" si="4"/>
        <v>-11</v>
      </c>
      <c r="CQ17" s="291">
        <f t="shared" si="4"/>
        <v>-10</v>
      </c>
      <c r="CR17" s="291">
        <f t="shared" si="4"/>
        <v>-15</v>
      </c>
      <c r="CS17" s="291">
        <f t="shared" si="4"/>
        <v>-15</v>
      </c>
      <c r="CT17" s="291">
        <f t="shared" si="4"/>
        <v>-15</v>
      </c>
      <c r="CU17" s="291">
        <f t="shared" si="4"/>
        <v>-13</v>
      </c>
      <c r="CV17" s="291">
        <f t="shared" si="4"/>
        <v>-14</v>
      </c>
      <c r="CW17" s="291">
        <f t="shared" si="4"/>
        <v>-15</v>
      </c>
      <c r="CX17" s="291">
        <f t="shared" si="4"/>
        <v>11</v>
      </c>
      <c r="CY17" s="291">
        <f t="shared" si="5"/>
        <v>14</v>
      </c>
      <c r="CZ17" s="291">
        <f t="shared" si="5"/>
        <v>14</v>
      </c>
      <c r="DA17" s="291">
        <f t="shared" si="5"/>
        <v>13</v>
      </c>
      <c r="DB17" s="291">
        <f t="shared" si="5"/>
        <v>15</v>
      </c>
      <c r="DC17" s="291">
        <f t="shared" si="5"/>
        <v>16</v>
      </c>
      <c r="DD17" s="291">
        <f t="shared" si="5"/>
        <v>19</v>
      </c>
      <c r="DE17" s="291">
        <f t="shared" si="5"/>
        <v>19</v>
      </c>
      <c r="DF17" s="291">
        <f t="shared" si="5"/>
        <v>19</v>
      </c>
      <c r="DG17" s="291">
        <f t="shared" si="5"/>
        <v>17</v>
      </c>
      <c r="DH17" s="291">
        <f t="shared" si="5"/>
        <v>17</v>
      </c>
      <c r="DI17" s="291">
        <f t="shared" si="6"/>
        <v>18</v>
      </c>
      <c r="DJ17" s="291">
        <f t="shared" si="6"/>
        <v>-27</v>
      </c>
      <c r="DK17" s="291">
        <f t="shared" si="6"/>
        <v>-21</v>
      </c>
      <c r="DL17" s="291">
        <f t="shared" si="6"/>
        <v>-24</v>
      </c>
      <c r="DM17" s="291">
        <f t="shared" si="6"/>
        <v>-20</v>
      </c>
      <c r="DN17" s="291">
        <f t="shared" si="6"/>
        <v>-19</v>
      </c>
      <c r="DO17" s="291">
        <f t="shared" si="6"/>
        <v>-21</v>
      </c>
      <c r="DP17" s="291">
        <f t="shared" si="6"/>
        <v>-22</v>
      </c>
      <c r="DQ17" s="291">
        <f t="shared" si="6"/>
        <v>-22</v>
      </c>
      <c r="DR17" s="291">
        <f t="shared" si="6"/>
        <v>-16</v>
      </c>
      <c r="DS17" s="291">
        <f t="shared" si="6"/>
        <v>-16</v>
      </c>
      <c r="DT17" s="291">
        <f t="shared" si="6"/>
        <v>-163</v>
      </c>
      <c r="DU17" s="291">
        <f t="shared" si="6"/>
        <v>-160</v>
      </c>
      <c r="DV17" s="291">
        <f t="shared" si="6"/>
        <v>-126</v>
      </c>
      <c r="DW17" s="291">
        <f t="shared" si="6"/>
        <v>-128</v>
      </c>
      <c r="DX17" s="291">
        <f t="shared" si="6"/>
        <v>-126</v>
      </c>
      <c r="DY17" s="291">
        <f t="shared" si="6"/>
        <v>-132</v>
      </c>
      <c r="DZ17" s="325"/>
      <c r="EA17" s="61">
        <f>'MONTHLY SUMMARIES'!J13</f>
        <v>444</v>
      </c>
    </row>
    <row r="18" spans="1:131" s="56" customFormat="1" x14ac:dyDescent="0.25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6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398">
        <v>129</v>
      </c>
      <c r="BI18" s="422">
        <v>129</v>
      </c>
      <c r="BJ18" s="422">
        <v>129</v>
      </c>
      <c r="BK18" s="422">
        <v>129</v>
      </c>
      <c r="BL18" s="192">
        <v>127</v>
      </c>
      <c r="BM18" s="192">
        <v>128</v>
      </c>
      <c r="BN18" s="192">
        <v>60</v>
      </c>
      <c r="BO18" s="192">
        <v>60</v>
      </c>
      <c r="BP18" s="192">
        <v>59</v>
      </c>
      <c r="BQ18" s="192">
        <v>60</v>
      </c>
      <c r="BR18" s="192">
        <v>60</v>
      </c>
      <c r="BS18" s="192">
        <v>61</v>
      </c>
      <c r="BT18" s="192"/>
      <c r="BU18" s="424">
        <f t="shared" si="2"/>
        <v>0</v>
      </c>
      <c r="BV18" s="62">
        <f t="shared" si="2"/>
        <v>-1</v>
      </c>
      <c r="BW18" s="62">
        <f t="shared" si="2"/>
        <v>3</v>
      </c>
      <c r="BX18" s="62">
        <f t="shared" si="2"/>
        <v>6</v>
      </c>
      <c r="BY18" s="62">
        <f t="shared" si="2"/>
        <v>6</v>
      </c>
      <c r="BZ18" s="62">
        <f t="shared" si="2"/>
        <v>-24</v>
      </c>
      <c r="CA18" s="62">
        <f t="shared" si="2"/>
        <v>-25</v>
      </c>
      <c r="CB18" s="62">
        <f t="shared" si="2"/>
        <v>-25</v>
      </c>
      <c r="CC18" s="62">
        <f t="shared" si="2"/>
        <v>-22</v>
      </c>
      <c r="CD18" s="62">
        <f t="shared" si="2"/>
        <v>-22</v>
      </c>
      <c r="CE18" s="62">
        <f t="shared" si="3"/>
        <v>-22</v>
      </c>
      <c r="CF18" s="62">
        <f t="shared" si="3"/>
        <v>-22</v>
      </c>
      <c r="CG18" s="62">
        <f t="shared" si="3"/>
        <v>-22</v>
      </c>
      <c r="CH18" s="62">
        <f t="shared" si="3"/>
        <v>-21</v>
      </c>
      <c r="CI18" s="62">
        <f t="shared" si="3"/>
        <v>-25</v>
      </c>
      <c r="CJ18" s="62">
        <f t="shared" si="3"/>
        <v>-28</v>
      </c>
      <c r="CK18" s="62">
        <f t="shared" si="3"/>
        <v>-28</v>
      </c>
      <c r="CL18" s="62">
        <f t="shared" si="3"/>
        <v>-1</v>
      </c>
      <c r="CM18" s="251">
        <f t="shared" si="3"/>
        <v>1</v>
      </c>
      <c r="CN18" s="251">
        <f t="shared" si="3"/>
        <v>2</v>
      </c>
      <c r="CO18" s="251">
        <f t="shared" si="4"/>
        <v>1</v>
      </c>
      <c r="CP18" s="251">
        <f t="shared" si="4"/>
        <v>1</v>
      </c>
      <c r="CQ18" s="291">
        <f t="shared" si="4"/>
        <v>0</v>
      </c>
      <c r="CR18" s="291">
        <f t="shared" si="4"/>
        <v>0</v>
      </c>
      <c r="CS18" s="291">
        <f t="shared" si="4"/>
        <v>-1</v>
      </c>
      <c r="CT18" s="291">
        <f t="shared" si="4"/>
        <v>0</v>
      </c>
      <c r="CU18" s="291">
        <f t="shared" si="4"/>
        <v>-1</v>
      </c>
      <c r="CV18" s="291">
        <f t="shared" si="4"/>
        <v>1</v>
      </c>
      <c r="CW18" s="291">
        <f t="shared" si="4"/>
        <v>2</v>
      </c>
      <c r="CX18" s="291">
        <f t="shared" si="4"/>
        <v>5</v>
      </c>
      <c r="CY18" s="291">
        <f t="shared" si="5"/>
        <v>3</v>
      </c>
      <c r="CZ18" s="291">
        <f t="shared" si="5"/>
        <v>2</v>
      </c>
      <c r="DA18" s="291">
        <f t="shared" si="5"/>
        <v>2</v>
      </c>
      <c r="DB18" s="291">
        <f t="shared" si="5"/>
        <v>1</v>
      </c>
      <c r="DC18" s="291">
        <f t="shared" si="5"/>
        <v>2</v>
      </c>
      <c r="DD18" s="291">
        <f t="shared" si="5"/>
        <v>3</v>
      </c>
      <c r="DE18" s="291">
        <f t="shared" si="5"/>
        <v>4</v>
      </c>
      <c r="DF18" s="291">
        <f t="shared" si="5"/>
        <v>5</v>
      </c>
      <c r="DG18" s="291">
        <f t="shared" si="5"/>
        <v>8</v>
      </c>
      <c r="DH18" s="291">
        <f t="shared" si="5"/>
        <v>6</v>
      </c>
      <c r="DI18" s="291">
        <f t="shared" si="6"/>
        <v>6</v>
      </c>
      <c r="DJ18" s="291">
        <f t="shared" si="6"/>
        <v>2</v>
      </c>
      <c r="DK18" s="291">
        <f t="shared" si="6"/>
        <v>2</v>
      </c>
      <c r="DL18" s="291">
        <f t="shared" si="6"/>
        <v>2</v>
      </c>
      <c r="DM18" s="291">
        <f t="shared" si="6"/>
        <v>1</v>
      </c>
      <c r="DN18" s="291">
        <f t="shared" si="6"/>
        <v>3</v>
      </c>
      <c r="DO18" s="291">
        <f t="shared" si="6"/>
        <v>3</v>
      </c>
      <c r="DP18" s="291">
        <f t="shared" si="6"/>
        <v>2</v>
      </c>
      <c r="DQ18" s="291">
        <f t="shared" si="6"/>
        <v>2</v>
      </c>
      <c r="DR18" s="291">
        <f t="shared" si="6"/>
        <v>-2</v>
      </c>
      <c r="DS18" s="291">
        <f t="shared" si="6"/>
        <v>-4</v>
      </c>
      <c r="DT18" s="291">
        <f t="shared" si="6"/>
        <v>-72</v>
      </c>
      <c r="DU18" s="291">
        <f t="shared" si="6"/>
        <v>-73</v>
      </c>
      <c r="DV18" s="291">
        <f t="shared" si="6"/>
        <v>-69</v>
      </c>
      <c r="DW18" s="291">
        <f t="shared" si="6"/>
        <v>-68</v>
      </c>
      <c r="DX18" s="291">
        <f t="shared" si="6"/>
        <v>-68</v>
      </c>
      <c r="DY18" s="291">
        <f t="shared" si="6"/>
        <v>-67</v>
      </c>
      <c r="DZ18" s="325"/>
      <c r="EA18" s="61">
        <f>'MONTHLY SUMMARIES'!J14</f>
        <v>61</v>
      </c>
    </row>
    <row r="19" spans="1:131" s="70" customFormat="1" ht="15.75" thickBot="1" x14ac:dyDescent="0.3">
      <c r="A19" s="144"/>
      <c r="B19" s="64" t="s">
        <v>148</v>
      </c>
      <c r="C19" s="65">
        <f>SUM(C10:C18)</f>
        <v>210989</v>
      </c>
      <c r="D19" s="66">
        <f t="shared" ref="D19:BU19" si="7">SUM(D10:D18)</f>
        <v>211184</v>
      </c>
      <c r="E19" s="66">
        <f t="shared" si="7"/>
        <v>211216</v>
      </c>
      <c r="F19" s="66">
        <f t="shared" si="7"/>
        <v>211320</v>
      </c>
      <c r="G19" s="66">
        <f t="shared" si="7"/>
        <v>211471</v>
      </c>
      <c r="H19" s="66">
        <f t="shared" si="7"/>
        <v>211386</v>
      </c>
      <c r="I19" s="66">
        <f t="shared" si="7"/>
        <v>211797</v>
      </c>
      <c r="J19" s="66">
        <f t="shared" si="7"/>
        <v>212399</v>
      </c>
      <c r="K19" s="66">
        <f t="shared" si="7"/>
        <v>213303</v>
      </c>
      <c r="L19" s="67">
        <f t="shared" si="7"/>
        <v>213638</v>
      </c>
      <c r="M19" s="66">
        <f t="shared" si="7"/>
        <v>213960</v>
      </c>
      <c r="N19" s="66">
        <f t="shared" si="7"/>
        <v>214028</v>
      </c>
      <c r="O19" s="66">
        <f t="shared" si="7"/>
        <v>213989</v>
      </c>
      <c r="P19" s="66">
        <f t="shared" si="7"/>
        <v>213928</v>
      </c>
      <c r="Q19" s="66">
        <f t="shared" si="7"/>
        <v>214085</v>
      </c>
      <c r="R19" s="66">
        <f t="shared" si="7"/>
        <v>214204</v>
      </c>
      <c r="S19" s="66">
        <f t="shared" si="7"/>
        <v>214324</v>
      </c>
      <c r="T19" s="66">
        <f t="shared" si="7"/>
        <v>214445</v>
      </c>
      <c r="U19" s="66">
        <f t="shared" si="7"/>
        <v>214588</v>
      </c>
      <c r="V19" s="66">
        <f t="shared" si="7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7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399">
        <v>221031</v>
      </c>
      <c r="BI19" s="426">
        <v>221371</v>
      </c>
      <c r="BJ19" s="426">
        <v>221454</v>
      </c>
      <c r="BK19" s="426">
        <v>221435</v>
      </c>
      <c r="BL19" s="275">
        <v>221519</v>
      </c>
      <c r="BM19" s="275">
        <v>221398</v>
      </c>
      <c r="BN19" s="275">
        <v>216510</v>
      </c>
      <c r="BO19" s="275">
        <v>216121</v>
      </c>
      <c r="BP19" s="275">
        <v>216339</v>
      </c>
      <c r="BQ19" s="275">
        <v>216121</v>
      </c>
      <c r="BR19" s="275">
        <v>216302</v>
      </c>
      <c r="BS19" s="275">
        <v>216723</v>
      </c>
      <c r="BT19" s="275"/>
      <c r="BU19" s="423">
        <f t="shared" si="7"/>
        <v>3000</v>
      </c>
      <c r="BV19" s="69">
        <f t="shared" ref="BV19:BX19" si="8">SUM(BV10:BV18)</f>
        <v>2744</v>
      </c>
      <c r="BW19" s="69">
        <f t="shared" si="8"/>
        <v>2869</v>
      </c>
      <c r="BX19" s="69">
        <f t="shared" si="8"/>
        <v>2884</v>
      </c>
      <c r="BY19" s="69">
        <f t="shared" ref="BY19:BZ19" si="9">SUM(BY10:BY18)</f>
        <v>2853</v>
      </c>
      <c r="BZ19" s="69">
        <f t="shared" si="9"/>
        <v>3059</v>
      </c>
      <c r="CA19" s="69">
        <f t="shared" ref="CA19:CB19" si="10">SUM(CA10:CA18)</f>
        <v>2791</v>
      </c>
      <c r="CB19" s="69">
        <f t="shared" si="10"/>
        <v>2604</v>
      </c>
      <c r="CC19" s="69">
        <f t="shared" ref="CC19:CD19" si="11">SUM(CC10:CC18)</f>
        <v>2181</v>
      </c>
      <c r="CD19" s="69">
        <f t="shared" si="11"/>
        <v>2273</v>
      </c>
      <c r="CE19" s="69">
        <f t="shared" ref="CE19:CF19" si="12">SUM(CE10:CE18)</f>
        <v>2258</v>
      </c>
      <c r="CF19" s="69">
        <f t="shared" si="12"/>
        <v>2450</v>
      </c>
      <c r="CG19" s="69">
        <f t="shared" ref="CG19:CH19" si="13">SUM(CG10:CG18)</f>
        <v>2566</v>
      </c>
      <c r="CH19" s="69">
        <f t="shared" si="13"/>
        <v>2702</v>
      </c>
      <c r="CI19" s="69">
        <f t="shared" ref="CI19:CJ19" si="14">SUM(CI10:CI18)</f>
        <v>2515</v>
      </c>
      <c r="CJ19" s="69">
        <f t="shared" si="14"/>
        <v>2499</v>
      </c>
      <c r="CK19" s="69">
        <f t="shared" ref="CK19:CL19" si="15">SUM(CK10:CK18)</f>
        <v>2280</v>
      </c>
      <c r="CL19" s="69">
        <f t="shared" si="15"/>
        <v>2097</v>
      </c>
      <c r="CM19" s="252">
        <f t="shared" ref="CM19:CN19" si="16">SUM(CM10:CM18)</f>
        <v>2053</v>
      </c>
      <c r="CN19" s="252">
        <f t="shared" si="16"/>
        <v>2054</v>
      </c>
      <c r="CO19" s="252">
        <f t="shared" ref="CO19:CQ19" si="17">SUM(CO10:CO18)</f>
        <v>2189</v>
      </c>
      <c r="CP19" s="252">
        <f t="shared" si="17"/>
        <v>2244</v>
      </c>
      <c r="CQ19" s="302">
        <f t="shared" si="17"/>
        <v>2338</v>
      </c>
      <c r="CR19" s="302">
        <f t="shared" ref="CR19:CS19" si="18">SUM(CR10:CR18)</f>
        <v>2100</v>
      </c>
      <c r="CS19" s="302">
        <f t="shared" si="18"/>
        <v>2098</v>
      </c>
      <c r="CT19" s="302">
        <f t="shared" ref="CT19:CU19" si="19">SUM(CT10:CT18)</f>
        <v>1997</v>
      </c>
      <c r="CU19" s="302">
        <f t="shared" si="19"/>
        <v>1941</v>
      </c>
      <c r="CV19" s="302">
        <f t="shared" ref="CV19" si="20">SUM(CV10:CV18)</f>
        <v>1796</v>
      </c>
      <c r="CW19" s="302">
        <f t="shared" ref="CW19" si="21">SUM(CW10:CW18)</f>
        <v>1834</v>
      </c>
      <c r="CX19" s="302">
        <f t="shared" ref="CX19" si="22">SUM(CX10:CX18)</f>
        <v>1965</v>
      </c>
      <c r="CY19" s="302">
        <f t="shared" ref="CY19" si="23">SUM(CY10:CY18)</f>
        <v>1878</v>
      </c>
      <c r="CZ19" s="302">
        <f t="shared" ref="CZ19" si="24">SUM(CZ10:CZ18)</f>
        <v>1781</v>
      </c>
      <c r="DA19" s="302">
        <f t="shared" ref="DA19" si="25">SUM(DA10:DA18)</f>
        <v>1697</v>
      </c>
      <c r="DB19" s="338">
        <f t="shared" ref="DB19" si="26">SUM(DB10:DB18)</f>
        <v>1708</v>
      </c>
      <c r="DC19" s="338">
        <f t="shared" ref="DC19" si="27">SUM(DC10:DC18)</f>
        <v>1573</v>
      </c>
      <c r="DD19" s="338">
        <f t="shared" ref="DD19:DE19" si="28">SUM(DD10:DD18)</f>
        <v>1617</v>
      </c>
      <c r="DE19" s="338">
        <f t="shared" si="28"/>
        <v>1667</v>
      </c>
      <c r="DF19" s="338">
        <f t="shared" ref="DF19" si="29">SUM(DF10:DF18)</f>
        <v>1579</v>
      </c>
      <c r="DG19" s="338">
        <f t="shared" ref="DG19" si="30">SUM(DG10:DG18)</f>
        <v>1694</v>
      </c>
      <c r="DH19" s="338">
        <f t="shared" ref="DH19" si="31">SUM(DH10:DH18)</f>
        <v>1640</v>
      </c>
      <c r="DI19" s="338">
        <f t="shared" ref="DI19" si="32">SUM(DI10:DI18)</f>
        <v>1509</v>
      </c>
      <c r="DJ19" s="338">
        <f t="shared" ref="DJ19" si="33">SUM(DJ10:DJ18)</f>
        <v>1401</v>
      </c>
      <c r="DK19" s="338">
        <f t="shared" ref="DK19:DL19" si="34">SUM(DK10:DK18)</f>
        <v>1784</v>
      </c>
      <c r="DL19" s="338">
        <f t="shared" si="34"/>
        <v>1465</v>
      </c>
      <c r="DM19" s="338">
        <f t="shared" ref="DM19:DN19" si="35">SUM(DM10:DM18)</f>
        <v>1348</v>
      </c>
      <c r="DN19" s="338">
        <f t="shared" si="35"/>
        <v>1168</v>
      </c>
      <c r="DO19" s="338">
        <f t="shared" ref="DO19:DP19" si="36">SUM(DO10:DO18)</f>
        <v>1242</v>
      </c>
      <c r="DP19" s="338">
        <f t="shared" si="36"/>
        <v>1259</v>
      </c>
      <c r="DQ19" s="338">
        <f t="shared" ref="DQ19" si="37">SUM(DQ10:DQ18)</f>
        <v>1115</v>
      </c>
      <c r="DR19" s="338">
        <f t="shared" ref="DR19:DS19" si="38">SUM(DR10:DR18)</f>
        <v>1313</v>
      </c>
      <c r="DS19" s="338">
        <f t="shared" si="38"/>
        <v>1163</v>
      </c>
      <c r="DT19" s="338">
        <f t="shared" ref="DT19" si="39">SUM(DT10:DT18)</f>
        <v>-3629</v>
      </c>
      <c r="DU19" s="338">
        <f t="shared" ref="DU19:DV19" si="40">SUM(DU10:DU18)</f>
        <v>-3826</v>
      </c>
      <c r="DV19" s="338">
        <f t="shared" si="40"/>
        <v>-3569</v>
      </c>
      <c r="DW19" s="338">
        <f t="shared" ref="DW19" si="41">SUM(DW10:DW18)</f>
        <v>-4182</v>
      </c>
      <c r="DX19" s="338">
        <f t="shared" ref="DX19:DY19" si="42">SUM(DX10:DX18)</f>
        <v>-4001</v>
      </c>
      <c r="DY19" s="338">
        <f t="shared" si="42"/>
        <v>-3995</v>
      </c>
      <c r="DZ19" s="326"/>
      <c r="EA19" s="68">
        <f>EA10+EA13+EA16+EA17+EA18</f>
        <v>216723</v>
      </c>
    </row>
    <row r="20" spans="1:131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325"/>
      <c r="EA20" s="75"/>
    </row>
    <row r="21" spans="1:131" s="56" customFormat="1" x14ac:dyDescent="0.25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49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400">
        <v>21036</v>
      </c>
      <c r="BI21" s="428">
        <v>20875</v>
      </c>
      <c r="BJ21" s="428">
        <v>23534</v>
      </c>
      <c r="BK21" s="428">
        <v>23051</v>
      </c>
      <c r="BL21" s="277">
        <v>23502</v>
      </c>
      <c r="BM21" s="277">
        <v>24100</v>
      </c>
      <c r="BN21" s="277">
        <v>23726</v>
      </c>
      <c r="BO21" s="277">
        <v>21547</v>
      </c>
      <c r="BP21" s="277">
        <v>22919</v>
      </c>
      <c r="BQ21" s="277">
        <v>21547</v>
      </c>
      <c r="BR21" s="277">
        <v>20181</v>
      </c>
      <c r="BS21" s="277">
        <v>21515</v>
      </c>
      <c r="BT21" s="277"/>
      <c r="BU21" s="80">
        <f t="shared" ref="BU21:DY21" si="43">O21-C21</f>
        <v>979</v>
      </c>
      <c r="BV21" s="81">
        <f t="shared" si="43"/>
        <v>-210</v>
      </c>
      <c r="BW21" s="81">
        <f t="shared" si="43"/>
        <v>-859</v>
      </c>
      <c r="BX21" s="81">
        <f t="shared" si="43"/>
        <v>1011</v>
      </c>
      <c r="BY21" s="81">
        <f t="shared" si="43"/>
        <v>-1419</v>
      </c>
      <c r="BZ21" s="81">
        <f t="shared" si="43"/>
        <v>273</v>
      </c>
      <c r="CA21" s="81">
        <f t="shared" si="43"/>
        <v>922</v>
      </c>
      <c r="CB21" s="81">
        <f t="shared" si="43"/>
        <v>1564</v>
      </c>
      <c r="CC21" s="81">
        <f t="shared" si="43"/>
        <v>825</v>
      </c>
      <c r="CD21" s="81">
        <f t="shared" si="43"/>
        <v>741</v>
      </c>
      <c r="CE21" s="81">
        <f t="shared" si="43"/>
        <v>148</v>
      </c>
      <c r="CF21" s="81">
        <f t="shared" si="43"/>
        <v>-518</v>
      </c>
      <c r="CG21" s="81">
        <f t="shared" si="43"/>
        <v>-2145</v>
      </c>
      <c r="CH21" s="81">
        <f t="shared" si="43"/>
        <v>-2886</v>
      </c>
      <c r="CI21" s="81">
        <f t="shared" si="43"/>
        <v>-2085</v>
      </c>
      <c r="CJ21" s="81">
        <f t="shared" si="43"/>
        <v>-2229</v>
      </c>
      <c r="CK21" s="81">
        <f t="shared" si="43"/>
        <v>-2490</v>
      </c>
      <c r="CL21" s="81">
        <f t="shared" si="43"/>
        <v>-2355</v>
      </c>
      <c r="CM21" s="254">
        <f t="shared" si="43"/>
        <v>-1766</v>
      </c>
      <c r="CN21" s="254">
        <f t="shared" si="43"/>
        <v>-1160</v>
      </c>
      <c r="CO21" s="254">
        <f t="shared" si="43"/>
        <v>-461</v>
      </c>
      <c r="CP21" s="254">
        <f t="shared" si="43"/>
        <v>-2429</v>
      </c>
      <c r="CQ21" s="291">
        <f t="shared" si="43"/>
        <v>481</v>
      </c>
      <c r="CR21" s="291">
        <f t="shared" si="43"/>
        <v>-358</v>
      </c>
      <c r="CS21" s="291">
        <f t="shared" si="43"/>
        <v>-289</v>
      </c>
      <c r="CT21" s="291">
        <f t="shared" si="43"/>
        <v>-537</v>
      </c>
      <c r="CU21" s="291">
        <f t="shared" si="43"/>
        <v>-500</v>
      </c>
      <c r="CV21" s="291">
        <f t="shared" si="43"/>
        <v>-395</v>
      </c>
      <c r="CW21" s="291">
        <f t="shared" si="43"/>
        <v>350</v>
      </c>
      <c r="CX21" s="291">
        <f t="shared" si="43"/>
        <v>-519</v>
      </c>
      <c r="CY21" s="291">
        <f t="shared" si="43"/>
        <v>93</v>
      </c>
      <c r="CZ21" s="291">
        <f t="shared" si="43"/>
        <v>-2560</v>
      </c>
      <c r="DA21" s="291">
        <f t="shared" si="43"/>
        <v>-1816</v>
      </c>
      <c r="DB21" s="291">
        <f t="shared" si="43"/>
        <v>729</v>
      </c>
      <c r="DC21" s="291">
        <f t="shared" si="43"/>
        <v>-720</v>
      </c>
      <c r="DD21" s="291">
        <f t="shared" si="43"/>
        <v>-92</v>
      </c>
      <c r="DE21" s="291">
        <f t="shared" si="43"/>
        <v>253</v>
      </c>
      <c r="DF21" s="291">
        <f t="shared" si="43"/>
        <v>62</v>
      </c>
      <c r="DG21" s="291">
        <f t="shared" si="43"/>
        <v>-170</v>
      </c>
      <c r="DH21" s="291">
        <f t="shared" si="43"/>
        <v>101</v>
      </c>
      <c r="DI21" s="291">
        <f t="shared" si="43"/>
        <v>132</v>
      </c>
      <c r="DJ21" s="291">
        <f t="shared" si="43"/>
        <v>629</v>
      </c>
      <c r="DK21" s="291">
        <f t="shared" si="43"/>
        <v>-1758</v>
      </c>
      <c r="DL21" s="291">
        <f t="shared" si="43"/>
        <v>28</v>
      </c>
      <c r="DM21" s="291">
        <f t="shared" si="43"/>
        <v>706</v>
      </c>
      <c r="DN21" s="291">
        <f t="shared" si="43"/>
        <v>-1698</v>
      </c>
      <c r="DO21" s="291">
        <f t="shared" si="43"/>
        <v>-791</v>
      </c>
      <c r="DP21" s="291">
        <f t="shared" si="43"/>
        <v>746</v>
      </c>
      <c r="DQ21" s="291">
        <f t="shared" si="43"/>
        <v>-768</v>
      </c>
      <c r="DR21" s="291">
        <f t="shared" si="43"/>
        <v>396</v>
      </c>
      <c r="DS21" s="291">
        <f t="shared" si="43"/>
        <v>1131</v>
      </c>
      <c r="DT21" s="291">
        <f t="shared" si="43"/>
        <v>282</v>
      </c>
      <c r="DU21" s="291">
        <f t="shared" si="43"/>
        <v>-708</v>
      </c>
      <c r="DV21" s="291">
        <f t="shared" si="43"/>
        <v>1014</v>
      </c>
      <c r="DW21" s="291">
        <f t="shared" si="43"/>
        <v>503</v>
      </c>
      <c r="DX21" s="291">
        <f t="shared" si="43"/>
        <v>-863</v>
      </c>
      <c r="DY21" s="291">
        <f t="shared" si="43"/>
        <v>-741</v>
      </c>
      <c r="DZ21" s="325"/>
      <c r="EA21" s="61">
        <f>'MONTHLY SUMMARIES'!J17</f>
        <v>21515</v>
      </c>
    </row>
    <row r="22" spans="1:131" s="56" customFormat="1" x14ac:dyDescent="0.2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23479</v>
      </c>
      <c r="X22" s="79">
        <f>X21-X23</f>
        <v>24094</v>
      </c>
      <c r="Y22" s="205">
        <f>Y21-Y23</f>
        <v>21597</v>
      </c>
      <c r="Z22" s="205">
        <f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49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400">
        <v>20853</v>
      </c>
      <c r="BI22" s="428">
        <v>20695</v>
      </c>
      <c r="BJ22" s="428">
        <v>23341</v>
      </c>
      <c r="BK22" s="428">
        <v>22897</v>
      </c>
      <c r="BL22" s="277">
        <v>23330</v>
      </c>
      <c r="BM22" s="277">
        <v>23940</v>
      </c>
      <c r="BN22" s="277">
        <v>23620</v>
      </c>
      <c r="BO22" s="277">
        <v>21446</v>
      </c>
      <c r="BP22" s="277">
        <v>22804</v>
      </c>
      <c r="BQ22" s="277">
        <v>21439</v>
      </c>
      <c r="BR22" s="277">
        <v>20074</v>
      </c>
      <c r="BS22" s="277">
        <v>21387</v>
      </c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325"/>
      <c r="EA22" s="75">
        <f>EA21-EA23</f>
        <v>21387</v>
      </c>
    </row>
    <row r="23" spans="1:131" s="56" customFormat="1" x14ac:dyDescent="0.2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49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400">
        <v>183</v>
      </c>
      <c r="BI23" s="428">
        <v>180</v>
      </c>
      <c r="BJ23" s="428">
        <v>193</v>
      </c>
      <c r="BK23" s="428">
        <v>154</v>
      </c>
      <c r="BL23" s="277">
        <v>172</v>
      </c>
      <c r="BM23" s="277">
        <v>160</v>
      </c>
      <c r="BN23" s="277">
        <v>106</v>
      </c>
      <c r="BO23" s="277">
        <v>101</v>
      </c>
      <c r="BP23" s="277">
        <v>115</v>
      </c>
      <c r="BQ23" s="277">
        <v>108</v>
      </c>
      <c r="BR23" s="277">
        <v>107</v>
      </c>
      <c r="BS23" s="277">
        <v>128</v>
      </c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325"/>
      <c r="EA23" s="61">
        <f>GETPIVOTDATA("VALUE",'CRS ESCO pvt'!$I$2,"DATE_FILE",$EA$8,"COMPANY",$EA$6,"TRIM_CAT","Residential-ESCO","TRIM_LINE",A20)</f>
        <v>128</v>
      </c>
    </row>
    <row r="24" spans="1:131" s="56" customFormat="1" x14ac:dyDescent="0.25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49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400">
        <v>6532</v>
      </c>
      <c r="BI24" s="428">
        <v>6531</v>
      </c>
      <c r="BJ24" s="428">
        <v>6979</v>
      </c>
      <c r="BK24" s="428">
        <v>6705</v>
      </c>
      <c r="BL24" s="277">
        <v>6546</v>
      </c>
      <c r="BM24" s="277">
        <v>6627</v>
      </c>
      <c r="BN24" s="277">
        <v>7900</v>
      </c>
      <c r="BO24" s="277">
        <v>7621</v>
      </c>
      <c r="BP24" s="277">
        <v>7732</v>
      </c>
      <c r="BQ24" s="277">
        <v>7621</v>
      </c>
      <c r="BR24" s="277">
        <v>7372</v>
      </c>
      <c r="BS24" s="277">
        <v>7531</v>
      </c>
      <c r="BT24" s="277"/>
      <c r="BU24" s="80">
        <f t="shared" ref="BU24:DY24" si="44">O24-C24</f>
        <v>95</v>
      </c>
      <c r="BV24" s="81">
        <f t="shared" si="44"/>
        <v>12</v>
      </c>
      <c r="BW24" s="81">
        <f t="shared" si="44"/>
        <v>-356</v>
      </c>
      <c r="BX24" s="81">
        <f t="shared" si="44"/>
        <v>-170</v>
      </c>
      <c r="BY24" s="81">
        <f t="shared" si="44"/>
        <v>61</v>
      </c>
      <c r="BZ24" s="81">
        <f t="shared" si="44"/>
        <v>76</v>
      </c>
      <c r="CA24" s="81">
        <f t="shared" si="44"/>
        <v>312</v>
      </c>
      <c r="CB24" s="81">
        <f t="shared" si="44"/>
        <v>378</v>
      </c>
      <c r="CC24" s="81">
        <f t="shared" si="44"/>
        <v>681</v>
      </c>
      <c r="CD24" s="81">
        <f t="shared" si="44"/>
        <v>726</v>
      </c>
      <c r="CE24" s="81">
        <f t="shared" si="44"/>
        <v>664</v>
      </c>
      <c r="CF24" s="81">
        <f t="shared" si="44"/>
        <v>663</v>
      </c>
      <c r="CG24" s="81">
        <f t="shared" si="44"/>
        <v>728</v>
      </c>
      <c r="CH24" s="81">
        <f t="shared" si="44"/>
        <v>907</v>
      </c>
      <c r="CI24" s="81">
        <f t="shared" si="44"/>
        <v>695</v>
      </c>
      <c r="CJ24" s="81">
        <f t="shared" si="44"/>
        <v>1041</v>
      </c>
      <c r="CK24" s="81">
        <f t="shared" si="44"/>
        <v>284</v>
      </c>
      <c r="CL24" s="81">
        <f t="shared" si="44"/>
        <v>334</v>
      </c>
      <c r="CM24" s="254">
        <f t="shared" si="44"/>
        <v>214</v>
      </c>
      <c r="CN24" s="254">
        <f t="shared" si="44"/>
        <v>325</v>
      </c>
      <c r="CO24" s="254">
        <f t="shared" si="44"/>
        <v>-1110</v>
      </c>
      <c r="CP24" s="254">
        <f t="shared" si="44"/>
        <v>-1155</v>
      </c>
      <c r="CQ24" s="291">
        <f t="shared" si="44"/>
        <v>-113</v>
      </c>
      <c r="CR24" s="291">
        <f t="shared" si="44"/>
        <v>116</v>
      </c>
      <c r="CS24" s="291">
        <f t="shared" si="44"/>
        <v>122</v>
      </c>
      <c r="CT24" s="291">
        <f t="shared" si="44"/>
        <v>-144</v>
      </c>
      <c r="CU24" s="291">
        <f t="shared" si="44"/>
        <v>-104</v>
      </c>
      <c r="CV24" s="291">
        <f t="shared" si="44"/>
        <v>-422</v>
      </c>
      <c r="CW24" s="291">
        <f t="shared" si="44"/>
        <v>-137</v>
      </c>
      <c r="CX24" s="291">
        <f t="shared" si="44"/>
        <v>-134</v>
      </c>
      <c r="CY24" s="291">
        <f t="shared" si="44"/>
        <v>-35</v>
      </c>
      <c r="CZ24" s="291">
        <f t="shared" si="44"/>
        <v>-374</v>
      </c>
      <c r="DA24" s="291">
        <f t="shared" si="44"/>
        <v>1071</v>
      </c>
      <c r="DB24" s="291">
        <f t="shared" si="44"/>
        <v>1387</v>
      </c>
      <c r="DC24" s="291">
        <f t="shared" si="44"/>
        <v>1144</v>
      </c>
      <c r="DD24" s="291">
        <f t="shared" si="44"/>
        <v>930</v>
      </c>
      <c r="DE24" s="291">
        <f t="shared" si="44"/>
        <v>836</v>
      </c>
      <c r="DF24" s="291">
        <f t="shared" si="44"/>
        <v>723</v>
      </c>
      <c r="DG24" s="291">
        <f t="shared" si="44"/>
        <v>671</v>
      </c>
      <c r="DH24" s="291">
        <f t="shared" si="44"/>
        <v>812</v>
      </c>
      <c r="DI24" s="291">
        <f t="shared" si="44"/>
        <v>801</v>
      </c>
      <c r="DJ24" s="291">
        <f t="shared" si="44"/>
        <v>710</v>
      </c>
      <c r="DK24" s="291">
        <f t="shared" si="44"/>
        <v>596</v>
      </c>
      <c r="DL24" s="291">
        <f t="shared" si="44"/>
        <v>764</v>
      </c>
      <c r="DM24" s="291">
        <f t="shared" si="44"/>
        <v>515</v>
      </c>
      <c r="DN24" s="291">
        <f t="shared" si="44"/>
        <v>513</v>
      </c>
      <c r="DO24" s="291">
        <f t="shared" si="44"/>
        <v>485</v>
      </c>
      <c r="DP24" s="291">
        <f t="shared" si="44"/>
        <v>907</v>
      </c>
      <c r="DQ24" s="291">
        <f t="shared" si="44"/>
        <v>546</v>
      </c>
      <c r="DR24" s="291">
        <f t="shared" si="44"/>
        <v>541</v>
      </c>
      <c r="DS24" s="291">
        <f t="shared" si="44"/>
        <v>658</v>
      </c>
      <c r="DT24" s="291">
        <f t="shared" si="44"/>
        <v>1709</v>
      </c>
      <c r="DU24" s="291">
        <f t="shared" si="44"/>
        <v>1563</v>
      </c>
      <c r="DV24" s="291">
        <f t="shared" si="44"/>
        <v>1764</v>
      </c>
      <c r="DW24" s="291">
        <f t="shared" si="44"/>
        <v>1643</v>
      </c>
      <c r="DX24" s="291">
        <f t="shared" si="44"/>
        <v>1394</v>
      </c>
      <c r="DY24" s="291">
        <f t="shared" si="44"/>
        <v>1356</v>
      </c>
      <c r="DZ24" s="325"/>
      <c r="EA24" s="61">
        <f>'MONTHLY SUMMARIES'!J18</f>
        <v>7531</v>
      </c>
    </row>
    <row r="25" spans="1:131" s="56" customFormat="1" x14ac:dyDescent="0.2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5600</v>
      </c>
      <c r="X25" s="79">
        <f>X24-X26</f>
        <v>5694</v>
      </c>
      <c r="Y25" s="205">
        <f>Y24-Y26</f>
        <v>4941</v>
      </c>
      <c r="Z25" s="205">
        <f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49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400">
        <v>6464</v>
      </c>
      <c r="BI25" s="428">
        <v>6473</v>
      </c>
      <c r="BJ25" s="428">
        <v>6917</v>
      </c>
      <c r="BK25" s="428">
        <v>6663</v>
      </c>
      <c r="BL25" s="277">
        <v>6509</v>
      </c>
      <c r="BM25" s="277">
        <v>6590</v>
      </c>
      <c r="BN25" s="277">
        <v>7869</v>
      </c>
      <c r="BO25" s="277">
        <v>7594</v>
      </c>
      <c r="BP25" s="277">
        <v>7705</v>
      </c>
      <c r="BQ25" s="277">
        <v>7592</v>
      </c>
      <c r="BR25" s="277">
        <v>7345</v>
      </c>
      <c r="BS25" s="277">
        <v>7505</v>
      </c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325"/>
      <c r="EA25" s="75">
        <f>EA24-EA26</f>
        <v>7505</v>
      </c>
    </row>
    <row r="26" spans="1:131" s="56" customFormat="1" x14ac:dyDescent="0.2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49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400">
        <v>68</v>
      </c>
      <c r="BI26" s="428">
        <v>58</v>
      </c>
      <c r="BJ26" s="428">
        <v>62</v>
      </c>
      <c r="BK26" s="428">
        <v>42</v>
      </c>
      <c r="BL26" s="277">
        <v>37</v>
      </c>
      <c r="BM26" s="277">
        <v>37</v>
      </c>
      <c r="BN26" s="277">
        <v>31</v>
      </c>
      <c r="BO26" s="277">
        <v>27</v>
      </c>
      <c r="BP26" s="277">
        <v>27</v>
      </c>
      <c r="BQ26" s="277">
        <v>29</v>
      </c>
      <c r="BR26" s="277">
        <v>27</v>
      </c>
      <c r="BS26" s="277">
        <v>26</v>
      </c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325"/>
      <c r="EA26" s="61">
        <f>GETPIVOTDATA("VALUE",'CRS ESCO pvt'!$I$2,"DATE_FILE",$EA$8,"COMPANY",$EA$6,"TRIM_CAT","Low Income Residential-ESCO","TRIM_LINE",A20)</f>
        <v>26</v>
      </c>
    </row>
    <row r="27" spans="1:131" s="56" customFormat="1" x14ac:dyDescent="0.25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49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400">
        <v>2985</v>
      </c>
      <c r="BI27" s="428">
        <v>2793</v>
      </c>
      <c r="BJ27" s="428">
        <v>3076</v>
      </c>
      <c r="BK27" s="428">
        <v>2976</v>
      </c>
      <c r="BL27" s="277">
        <v>2929</v>
      </c>
      <c r="BM27" s="277">
        <v>2894</v>
      </c>
      <c r="BN27" s="277">
        <v>2499</v>
      </c>
      <c r="BO27" s="277">
        <v>2222</v>
      </c>
      <c r="BP27" s="277">
        <v>2555</v>
      </c>
      <c r="BQ27" s="277">
        <v>2222</v>
      </c>
      <c r="BR27" s="277">
        <v>2147</v>
      </c>
      <c r="BS27" s="277">
        <v>2698</v>
      </c>
      <c r="BT27" s="277"/>
      <c r="BU27" s="80">
        <f t="shared" ref="BU27:CD29" si="45">O27-C27</f>
        <v>79</v>
      </c>
      <c r="BV27" s="81">
        <f t="shared" si="45"/>
        <v>884</v>
      </c>
      <c r="BW27" s="81">
        <f t="shared" si="45"/>
        <v>756</v>
      </c>
      <c r="BX27" s="81">
        <f t="shared" si="45"/>
        <v>845</v>
      </c>
      <c r="BY27" s="81">
        <f t="shared" si="45"/>
        <v>193</v>
      </c>
      <c r="BZ27" s="81">
        <f t="shared" si="45"/>
        <v>580</v>
      </c>
      <c r="CA27" s="81">
        <f t="shared" si="45"/>
        <v>437</v>
      </c>
      <c r="CB27" s="81">
        <f t="shared" si="45"/>
        <v>567</v>
      </c>
      <c r="CC27" s="81">
        <f t="shared" si="45"/>
        <v>393</v>
      </c>
      <c r="CD27" s="81">
        <f t="shared" si="45"/>
        <v>10</v>
      </c>
      <c r="CE27" s="81">
        <f t="shared" ref="CE27:CN29" si="46">Y27-M27</f>
        <v>681</v>
      </c>
      <c r="CF27" s="81">
        <f t="shared" si="46"/>
        <v>91</v>
      </c>
      <c r="CG27" s="81">
        <f t="shared" si="46"/>
        <v>-361</v>
      </c>
      <c r="CH27" s="81">
        <f t="shared" si="46"/>
        <v>-1505</v>
      </c>
      <c r="CI27" s="81">
        <f t="shared" si="46"/>
        <v>-1136</v>
      </c>
      <c r="CJ27" s="81">
        <f t="shared" si="46"/>
        <v>-656</v>
      </c>
      <c r="CK27" s="81">
        <f t="shared" si="46"/>
        <v>-213</v>
      </c>
      <c r="CL27" s="81">
        <f t="shared" si="46"/>
        <v>-442</v>
      </c>
      <c r="CM27" s="254">
        <f t="shared" si="46"/>
        <v>-139</v>
      </c>
      <c r="CN27" s="254">
        <f t="shared" si="46"/>
        <v>582</v>
      </c>
      <c r="CO27" s="254">
        <f t="shared" ref="CO27:CX29" si="47">AI27-W27</f>
        <v>712</v>
      </c>
      <c r="CP27" s="254">
        <f t="shared" si="47"/>
        <v>473</v>
      </c>
      <c r="CQ27" s="291">
        <f t="shared" si="47"/>
        <v>1166</v>
      </c>
      <c r="CR27" s="291">
        <f t="shared" si="47"/>
        <v>808</v>
      </c>
      <c r="CS27" s="291">
        <f t="shared" si="47"/>
        <v>1080</v>
      </c>
      <c r="CT27" s="291">
        <f t="shared" si="47"/>
        <v>710</v>
      </c>
      <c r="CU27" s="291">
        <f t="shared" si="47"/>
        <v>600</v>
      </c>
      <c r="CV27" s="291">
        <f t="shared" si="47"/>
        <v>538</v>
      </c>
      <c r="CW27" s="291">
        <f t="shared" si="47"/>
        <v>267</v>
      </c>
      <c r="CX27" s="291">
        <f t="shared" si="47"/>
        <v>384</v>
      </c>
      <c r="CY27" s="291">
        <f t="shared" ref="CY27:DH29" si="48">AS27-AG27</f>
        <v>442</v>
      </c>
      <c r="CZ27" s="291">
        <f t="shared" si="48"/>
        <v>-643</v>
      </c>
      <c r="DA27" s="291">
        <f t="shared" si="48"/>
        <v>-921</v>
      </c>
      <c r="DB27" s="291">
        <f t="shared" si="48"/>
        <v>-351</v>
      </c>
      <c r="DC27" s="291">
        <f t="shared" si="48"/>
        <v>-1495</v>
      </c>
      <c r="DD27" s="291">
        <f t="shared" si="48"/>
        <v>-1123</v>
      </c>
      <c r="DE27" s="291">
        <f t="shared" si="48"/>
        <v>-755</v>
      </c>
      <c r="DF27" s="291">
        <f t="shared" si="48"/>
        <v>-568</v>
      </c>
      <c r="DG27" s="291">
        <f t="shared" si="48"/>
        <v>-314</v>
      </c>
      <c r="DH27" s="291">
        <f t="shared" si="48"/>
        <v>-520</v>
      </c>
      <c r="DI27" s="291">
        <f t="shared" ref="DI27:DY29" si="49">BC27-AQ27</f>
        <v>-228</v>
      </c>
      <c r="DJ27" s="291">
        <f t="shared" si="49"/>
        <v>-264</v>
      </c>
      <c r="DK27" s="291">
        <f t="shared" si="49"/>
        <v>-381</v>
      </c>
      <c r="DL27" s="291">
        <f t="shared" si="49"/>
        <v>-218</v>
      </c>
      <c r="DM27" s="291">
        <f t="shared" si="49"/>
        <v>12</v>
      </c>
      <c r="DN27" s="291">
        <f t="shared" si="49"/>
        <v>-196</v>
      </c>
      <c r="DO27" s="291">
        <f t="shared" si="49"/>
        <v>-142</v>
      </c>
      <c r="DP27" s="291">
        <f t="shared" si="49"/>
        <v>272</v>
      </c>
      <c r="DQ27" s="291">
        <f t="shared" si="49"/>
        <v>-78</v>
      </c>
      <c r="DR27" s="291">
        <f t="shared" si="49"/>
        <v>223</v>
      </c>
      <c r="DS27" s="291">
        <f t="shared" si="49"/>
        <v>120</v>
      </c>
      <c r="DT27" s="291">
        <f t="shared" si="49"/>
        <v>-266</v>
      </c>
      <c r="DU27" s="291">
        <f t="shared" si="49"/>
        <v>-478</v>
      </c>
      <c r="DV27" s="291">
        <f t="shared" si="49"/>
        <v>17</v>
      </c>
      <c r="DW27" s="291">
        <f t="shared" si="49"/>
        <v>-355</v>
      </c>
      <c r="DX27" s="291">
        <f t="shared" si="49"/>
        <v>-430</v>
      </c>
      <c r="DY27" s="291">
        <f t="shared" si="49"/>
        <v>-79</v>
      </c>
      <c r="DZ27" s="325"/>
      <c r="EA27" s="61">
        <f>'MONTHLY SUMMARIES'!J19</f>
        <v>2698</v>
      </c>
    </row>
    <row r="28" spans="1:131" s="56" customFormat="1" x14ac:dyDescent="0.25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49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400">
        <v>139</v>
      </c>
      <c r="BI28" s="428">
        <v>144</v>
      </c>
      <c r="BJ28" s="428">
        <v>144</v>
      </c>
      <c r="BK28" s="428">
        <v>128</v>
      </c>
      <c r="BL28" s="277">
        <v>114</v>
      </c>
      <c r="BM28" s="277">
        <v>115</v>
      </c>
      <c r="BN28" s="277">
        <v>111</v>
      </c>
      <c r="BO28" s="277">
        <v>85</v>
      </c>
      <c r="BP28" s="277">
        <v>107</v>
      </c>
      <c r="BQ28" s="277">
        <v>85</v>
      </c>
      <c r="BR28" s="277">
        <v>86</v>
      </c>
      <c r="BS28" s="277">
        <v>101</v>
      </c>
      <c r="BT28" s="277"/>
      <c r="BU28" s="80">
        <f t="shared" si="45"/>
        <v>16</v>
      </c>
      <c r="BV28" s="81">
        <f t="shared" si="45"/>
        <v>26</v>
      </c>
      <c r="BW28" s="81">
        <f t="shared" si="45"/>
        <v>47</v>
      </c>
      <c r="BX28" s="81">
        <f t="shared" si="45"/>
        <v>45</v>
      </c>
      <c r="BY28" s="81">
        <f t="shared" si="45"/>
        <v>16</v>
      </c>
      <c r="BZ28" s="81">
        <f t="shared" si="45"/>
        <v>35</v>
      </c>
      <c r="CA28" s="81">
        <f t="shared" si="45"/>
        <v>14</v>
      </c>
      <c r="CB28" s="81">
        <f t="shared" si="45"/>
        <v>12</v>
      </c>
      <c r="CC28" s="81">
        <f t="shared" si="45"/>
        <v>23</v>
      </c>
      <c r="CD28" s="81">
        <f t="shared" si="45"/>
        <v>-32</v>
      </c>
      <c r="CE28" s="81">
        <f t="shared" si="46"/>
        <v>26</v>
      </c>
      <c r="CF28" s="81">
        <f t="shared" si="46"/>
        <v>-10</v>
      </c>
      <c r="CG28" s="81">
        <f t="shared" si="46"/>
        <v>-38</v>
      </c>
      <c r="CH28" s="81">
        <f t="shared" si="46"/>
        <v>-85</v>
      </c>
      <c r="CI28" s="81">
        <f t="shared" si="46"/>
        <v>-76</v>
      </c>
      <c r="CJ28" s="81">
        <f t="shared" si="46"/>
        <v>-44</v>
      </c>
      <c r="CK28" s="81">
        <f t="shared" si="46"/>
        <v>-39</v>
      </c>
      <c r="CL28" s="81">
        <f t="shared" si="46"/>
        <v>-45</v>
      </c>
      <c r="CM28" s="254">
        <f t="shared" si="46"/>
        <v>14</v>
      </c>
      <c r="CN28" s="254">
        <f t="shared" si="46"/>
        <v>49</v>
      </c>
      <c r="CO28" s="254">
        <f t="shared" si="47"/>
        <v>44</v>
      </c>
      <c r="CP28" s="254">
        <f t="shared" si="47"/>
        <v>65</v>
      </c>
      <c r="CQ28" s="291">
        <f t="shared" si="47"/>
        <v>63</v>
      </c>
      <c r="CR28" s="291">
        <f t="shared" si="47"/>
        <v>56</v>
      </c>
      <c r="CS28" s="291">
        <f t="shared" si="47"/>
        <v>49</v>
      </c>
      <c r="CT28" s="291">
        <f t="shared" si="47"/>
        <v>44</v>
      </c>
      <c r="CU28" s="291">
        <f t="shared" si="47"/>
        <v>40</v>
      </c>
      <c r="CV28" s="291">
        <f t="shared" si="47"/>
        <v>47</v>
      </c>
      <c r="CW28" s="291">
        <f t="shared" si="47"/>
        <v>25</v>
      </c>
      <c r="CX28" s="291">
        <f t="shared" si="47"/>
        <v>45</v>
      </c>
      <c r="CY28" s="291">
        <f t="shared" si="48"/>
        <v>14</v>
      </c>
      <c r="CZ28" s="291">
        <f t="shared" si="48"/>
        <v>-20</v>
      </c>
      <c r="DA28" s="291">
        <f t="shared" si="48"/>
        <v>-50</v>
      </c>
      <c r="DB28" s="291">
        <f t="shared" si="48"/>
        <v>-48</v>
      </c>
      <c r="DC28" s="291">
        <f t="shared" si="48"/>
        <v>-60</v>
      </c>
      <c r="DD28" s="291">
        <f t="shared" si="48"/>
        <v>-79</v>
      </c>
      <c r="DE28" s="291">
        <f t="shared" si="48"/>
        <v>-46</v>
      </c>
      <c r="DF28" s="291">
        <f t="shared" si="48"/>
        <v>-23</v>
      </c>
      <c r="DG28" s="291">
        <f t="shared" si="48"/>
        <v>-9</v>
      </c>
      <c r="DH28" s="291">
        <f t="shared" si="48"/>
        <v>-29</v>
      </c>
      <c r="DI28" s="291">
        <f t="shared" si="49"/>
        <v>-21</v>
      </c>
      <c r="DJ28" s="291">
        <f t="shared" si="49"/>
        <v>-21</v>
      </c>
      <c r="DK28" s="291">
        <f t="shared" si="49"/>
        <v>-26</v>
      </c>
      <c r="DL28" s="291">
        <f t="shared" si="49"/>
        <v>-19</v>
      </c>
      <c r="DM28" s="291">
        <f t="shared" si="49"/>
        <v>16</v>
      </c>
      <c r="DN28" s="291">
        <f t="shared" si="49"/>
        <v>10</v>
      </c>
      <c r="DO28" s="291">
        <f t="shared" si="49"/>
        <v>10</v>
      </c>
      <c r="DP28" s="291">
        <f t="shared" si="49"/>
        <v>49</v>
      </c>
      <c r="DQ28" s="291">
        <f t="shared" si="49"/>
        <v>21</v>
      </c>
      <c r="DR28" s="291">
        <f t="shared" si="49"/>
        <v>9</v>
      </c>
      <c r="DS28" s="291">
        <f t="shared" si="49"/>
        <v>-2</v>
      </c>
      <c r="DT28" s="291">
        <f t="shared" si="49"/>
        <v>-11</v>
      </c>
      <c r="DU28" s="291">
        <f t="shared" si="49"/>
        <v>-10</v>
      </c>
      <c r="DV28" s="291">
        <f t="shared" si="49"/>
        <v>9</v>
      </c>
      <c r="DW28" s="291">
        <f t="shared" si="49"/>
        <v>-17</v>
      </c>
      <c r="DX28" s="291">
        <f t="shared" si="49"/>
        <v>-16</v>
      </c>
      <c r="DY28" s="291">
        <f t="shared" si="49"/>
        <v>-33</v>
      </c>
      <c r="DZ28" s="325"/>
      <c r="EA28" s="61">
        <f>'MONTHLY SUMMARIES'!J20</f>
        <v>101</v>
      </c>
    </row>
    <row r="29" spans="1:131" s="56" customFormat="1" x14ac:dyDescent="0.25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49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400">
        <v>16</v>
      </c>
      <c r="BI29" s="428">
        <v>19</v>
      </c>
      <c r="BJ29" s="428">
        <v>21</v>
      </c>
      <c r="BK29" s="428">
        <v>24</v>
      </c>
      <c r="BL29" s="277">
        <v>19</v>
      </c>
      <c r="BM29" s="277">
        <v>21</v>
      </c>
      <c r="BN29" s="277">
        <v>15</v>
      </c>
      <c r="BO29" s="277">
        <v>17</v>
      </c>
      <c r="BP29" s="277">
        <v>26</v>
      </c>
      <c r="BQ29" s="277">
        <v>17</v>
      </c>
      <c r="BR29" s="277">
        <v>15</v>
      </c>
      <c r="BS29" s="277">
        <v>16</v>
      </c>
      <c r="BT29" s="277"/>
      <c r="BU29" s="80">
        <f t="shared" si="45"/>
        <v>6</v>
      </c>
      <c r="BV29" s="81">
        <f t="shared" si="45"/>
        <v>5</v>
      </c>
      <c r="BW29" s="81">
        <f t="shared" si="45"/>
        <v>-9</v>
      </c>
      <c r="BX29" s="81">
        <f t="shared" si="45"/>
        <v>7</v>
      </c>
      <c r="BY29" s="81">
        <f t="shared" si="45"/>
        <v>20</v>
      </c>
      <c r="BZ29" s="81">
        <f t="shared" si="45"/>
        <v>10</v>
      </c>
      <c r="CA29" s="81">
        <f t="shared" si="45"/>
        <v>7</v>
      </c>
      <c r="CB29" s="81">
        <f t="shared" si="45"/>
        <v>11</v>
      </c>
      <c r="CC29" s="81">
        <f t="shared" si="45"/>
        <v>7</v>
      </c>
      <c r="CD29" s="81">
        <f t="shared" si="45"/>
        <v>-5</v>
      </c>
      <c r="CE29" s="81">
        <f t="shared" si="46"/>
        <v>2</v>
      </c>
      <c r="CF29" s="81">
        <f t="shared" si="46"/>
        <v>-4</v>
      </c>
      <c r="CG29" s="81">
        <f t="shared" si="46"/>
        <v>-10</v>
      </c>
      <c r="CH29" s="81">
        <f t="shared" si="46"/>
        <v>-15</v>
      </c>
      <c r="CI29" s="81">
        <f t="shared" si="46"/>
        <v>-6</v>
      </c>
      <c r="CJ29" s="81">
        <f t="shared" si="46"/>
        <v>2</v>
      </c>
      <c r="CK29" s="81">
        <f t="shared" si="46"/>
        <v>-19</v>
      </c>
      <c r="CL29" s="81">
        <f t="shared" si="46"/>
        <v>-2</v>
      </c>
      <c r="CM29" s="254">
        <f t="shared" si="46"/>
        <v>-1</v>
      </c>
      <c r="CN29" s="254">
        <f t="shared" si="46"/>
        <v>4</v>
      </c>
      <c r="CO29" s="254">
        <f t="shared" si="47"/>
        <v>6</v>
      </c>
      <c r="CP29" s="254">
        <f t="shared" si="47"/>
        <v>14</v>
      </c>
      <c r="CQ29" s="291">
        <f t="shared" si="47"/>
        <v>16</v>
      </c>
      <c r="CR29" s="291">
        <f t="shared" si="47"/>
        <v>7</v>
      </c>
      <c r="CS29" s="291">
        <f t="shared" si="47"/>
        <v>14</v>
      </c>
      <c r="CT29" s="291">
        <f t="shared" si="47"/>
        <v>5</v>
      </c>
      <c r="CU29" s="291">
        <f t="shared" si="47"/>
        <v>9</v>
      </c>
      <c r="CV29" s="291">
        <f t="shared" si="47"/>
        <v>6</v>
      </c>
      <c r="CW29" s="291">
        <f t="shared" si="47"/>
        <v>4</v>
      </c>
      <c r="CX29" s="291">
        <f t="shared" si="47"/>
        <v>1</v>
      </c>
      <c r="CY29" s="291">
        <f t="shared" si="48"/>
        <v>5</v>
      </c>
      <c r="CZ29" s="291">
        <f t="shared" si="48"/>
        <v>-5</v>
      </c>
      <c r="DA29" s="291">
        <f t="shared" si="48"/>
        <v>-3</v>
      </c>
      <c r="DB29" s="291">
        <f t="shared" si="48"/>
        <v>1</v>
      </c>
      <c r="DC29" s="291">
        <f t="shared" si="48"/>
        <v>0</v>
      </c>
      <c r="DD29" s="291">
        <f t="shared" si="48"/>
        <v>1</v>
      </c>
      <c r="DE29" s="291">
        <f t="shared" si="48"/>
        <v>-9</v>
      </c>
      <c r="DF29" s="291">
        <f t="shared" si="48"/>
        <v>-4</v>
      </c>
      <c r="DG29" s="291">
        <f t="shared" si="48"/>
        <v>-2</v>
      </c>
      <c r="DH29" s="291">
        <f t="shared" si="48"/>
        <v>-9</v>
      </c>
      <c r="DI29" s="291">
        <f t="shared" si="49"/>
        <v>-2</v>
      </c>
      <c r="DJ29" s="291">
        <f t="shared" si="49"/>
        <v>2</v>
      </c>
      <c r="DK29" s="291">
        <f t="shared" si="49"/>
        <v>-8</v>
      </c>
      <c r="DL29" s="291">
        <f t="shared" si="49"/>
        <v>-6</v>
      </c>
      <c r="DM29" s="291">
        <f t="shared" si="49"/>
        <v>-13</v>
      </c>
      <c r="DN29" s="291">
        <f t="shared" si="49"/>
        <v>-14</v>
      </c>
      <c r="DO29" s="291">
        <f t="shared" si="49"/>
        <v>-14</v>
      </c>
      <c r="DP29" s="291">
        <f t="shared" si="49"/>
        <v>-2</v>
      </c>
      <c r="DQ29" s="291">
        <f t="shared" si="49"/>
        <v>6</v>
      </c>
      <c r="DR29" s="291">
        <f t="shared" si="49"/>
        <v>5</v>
      </c>
      <c r="DS29" s="291">
        <f t="shared" si="49"/>
        <v>-1</v>
      </c>
      <c r="DT29" s="291">
        <f t="shared" si="49"/>
        <v>-3</v>
      </c>
      <c r="DU29" s="291">
        <f t="shared" si="49"/>
        <v>-3</v>
      </c>
      <c r="DV29" s="291">
        <f t="shared" si="49"/>
        <v>7</v>
      </c>
      <c r="DW29" s="291">
        <f t="shared" si="49"/>
        <v>3</v>
      </c>
      <c r="DX29" s="291">
        <f t="shared" si="49"/>
        <v>1</v>
      </c>
      <c r="DY29" s="291">
        <f t="shared" si="49"/>
        <v>5</v>
      </c>
      <c r="DZ29" s="325"/>
      <c r="EA29" s="61">
        <f>'MONTHLY SUMMARIES'!J21</f>
        <v>16</v>
      </c>
    </row>
    <row r="30" spans="1:131" s="70" customFormat="1" x14ac:dyDescent="0.25">
      <c r="A30" s="145"/>
      <c r="B30" s="57" t="s">
        <v>148</v>
      </c>
      <c r="C30" s="133">
        <f t="shared" ref="C30:V30" si="50">SUM(C21:C29)</f>
        <v>32553</v>
      </c>
      <c r="D30" s="134">
        <f t="shared" si="50"/>
        <v>34535</v>
      </c>
      <c r="E30" s="134">
        <f t="shared" si="50"/>
        <v>34659</v>
      </c>
      <c r="F30" s="134">
        <f t="shared" si="50"/>
        <v>32559</v>
      </c>
      <c r="G30" s="134">
        <f t="shared" si="50"/>
        <v>33543</v>
      </c>
      <c r="H30" s="134">
        <f t="shared" si="50"/>
        <v>31231</v>
      </c>
      <c r="I30" s="134">
        <f t="shared" si="50"/>
        <v>30759</v>
      </c>
      <c r="J30" s="134">
        <f t="shared" si="50"/>
        <v>30436</v>
      </c>
      <c r="K30" s="134">
        <f t="shared" si="50"/>
        <v>30716</v>
      </c>
      <c r="L30" s="135">
        <f t="shared" si="50"/>
        <v>31967</v>
      </c>
      <c r="M30" s="134">
        <f t="shared" si="50"/>
        <v>28811</v>
      </c>
      <c r="N30" s="134">
        <f t="shared" si="50"/>
        <v>31294</v>
      </c>
      <c r="O30" s="134">
        <f t="shared" si="50"/>
        <v>33728</v>
      </c>
      <c r="P30" s="134">
        <f t="shared" si="50"/>
        <v>35252</v>
      </c>
      <c r="Q30" s="134">
        <f t="shared" si="50"/>
        <v>34238</v>
      </c>
      <c r="R30" s="134">
        <f t="shared" si="50"/>
        <v>34297</v>
      </c>
      <c r="S30" s="134">
        <f t="shared" si="50"/>
        <v>32414</v>
      </c>
      <c r="T30" s="134">
        <f t="shared" si="50"/>
        <v>32205</v>
      </c>
      <c r="U30" s="134">
        <f t="shared" si="50"/>
        <v>32451</v>
      </c>
      <c r="V30" s="134">
        <f t="shared" si="50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0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1">
        <v>30708</v>
      </c>
      <c r="BI30" s="429">
        <v>30362</v>
      </c>
      <c r="BJ30" s="429">
        <v>33754</v>
      </c>
      <c r="BK30" s="429">
        <v>32884</v>
      </c>
      <c r="BL30" s="278">
        <v>33110</v>
      </c>
      <c r="BM30" s="278">
        <v>33757</v>
      </c>
      <c r="BN30" s="278">
        <v>34251</v>
      </c>
      <c r="BO30" s="278">
        <v>31492</v>
      </c>
      <c r="BP30" s="278">
        <v>33339</v>
      </c>
      <c r="BQ30" s="278">
        <v>31492</v>
      </c>
      <c r="BR30" s="278">
        <v>29801</v>
      </c>
      <c r="BS30" s="278">
        <v>31861</v>
      </c>
      <c r="BT30" s="278"/>
      <c r="BU30" s="82">
        <f>SUM(BU21:BU29)</f>
        <v>1175</v>
      </c>
      <c r="BV30" s="136">
        <f t="shared" ref="BV30:BX30" si="51">SUM(BV21:BV29)</f>
        <v>717</v>
      </c>
      <c r="BW30" s="136">
        <f t="shared" si="51"/>
        <v>-421</v>
      </c>
      <c r="BX30" s="136">
        <f t="shared" si="51"/>
        <v>1738</v>
      </c>
      <c r="BY30" s="136">
        <f t="shared" ref="BY30:BZ30" si="52">SUM(BY21:BY29)</f>
        <v>-1129</v>
      </c>
      <c r="BZ30" s="136">
        <f t="shared" si="52"/>
        <v>974</v>
      </c>
      <c r="CA30" s="136">
        <f t="shared" ref="CA30:CB30" si="53">SUM(CA21:CA29)</f>
        <v>1692</v>
      </c>
      <c r="CB30" s="136">
        <f t="shared" si="53"/>
        <v>2532</v>
      </c>
      <c r="CC30" s="136">
        <f t="shared" ref="CC30:CD30" si="54">SUM(CC21:CC29)</f>
        <v>1929</v>
      </c>
      <c r="CD30" s="136">
        <f t="shared" si="54"/>
        <v>1440</v>
      </c>
      <c r="CE30" s="136">
        <f t="shared" ref="CE30:CF30" si="55">SUM(CE21:CE29)</f>
        <v>1521</v>
      </c>
      <c r="CF30" s="136">
        <f t="shared" si="55"/>
        <v>222</v>
      </c>
      <c r="CG30" s="136">
        <f t="shared" ref="CG30:CH30" si="56">SUM(CG21:CG29)</f>
        <v>-1826</v>
      </c>
      <c r="CH30" s="136">
        <f t="shared" si="56"/>
        <v>-3584</v>
      </c>
      <c r="CI30" s="136">
        <f t="shared" ref="CI30:CJ30" si="57">SUM(CI21:CI29)</f>
        <v>-2608</v>
      </c>
      <c r="CJ30" s="136">
        <f t="shared" si="57"/>
        <v>-1886</v>
      </c>
      <c r="CK30" s="136">
        <f t="shared" ref="CK30:CL30" si="58">SUM(CK21:CK29)</f>
        <v>-2477</v>
      </c>
      <c r="CL30" s="136">
        <f t="shared" si="58"/>
        <v>-2510</v>
      </c>
      <c r="CM30" s="255">
        <f t="shared" ref="CM30:CN30" si="59">SUM(CM21:CM29)</f>
        <v>-1678</v>
      </c>
      <c r="CN30" s="255">
        <f t="shared" si="59"/>
        <v>-200</v>
      </c>
      <c r="CO30" s="255">
        <f t="shared" ref="CO30:CQ30" si="60">SUM(CO21:CO29)</f>
        <v>-809</v>
      </c>
      <c r="CP30" s="255">
        <f t="shared" si="60"/>
        <v>-3032</v>
      </c>
      <c r="CQ30" s="292">
        <f t="shared" si="60"/>
        <v>1613</v>
      </c>
      <c r="CR30" s="292">
        <f t="shared" ref="CR30:CS30" si="61">SUM(CR21:CR29)</f>
        <v>629</v>
      </c>
      <c r="CS30" s="292">
        <f t="shared" si="61"/>
        <v>976</v>
      </c>
      <c r="CT30" s="292">
        <f t="shared" ref="CT30:CU30" si="62">SUM(CT21:CT29)</f>
        <v>78</v>
      </c>
      <c r="CU30" s="292">
        <f t="shared" si="62"/>
        <v>45</v>
      </c>
      <c r="CV30" s="292">
        <f t="shared" ref="CV30" si="63">SUM(CV21:CV29)</f>
        <v>-226</v>
      </c>
      <c r="CW30" s="292">
        <f t="shared" ref="CW30" si="64">SUM(CW21:CW29)</f>
        <v>509</v>
      </c>
      <c r="CX30" s="292">
        <f t="shared" ref="CX30" si="65">SUM(CX21:CX29)</f>
        <v>-223</v>
      </c>
      <c r="CY30" s="292">
        <f t="shared" ref="CY30" si="66">SUM(CY21:CY29)</f>
        <v>519</v>
      </c>
      <c r="CZ30" s="292">
        <f t="shared" ref="CZ30" si="67">SUM(CZ21:CZ29)</f>
        <v>-3602</v>
      </c>
      <c r="DA30" s="292">
        <f t="shared" ref="DA30" si="68">SUM(DA21:DA29)</f>
        <v>-1719</v>
      </c>
      <c r="DB30" s="292">
        <f t="shared" ref="DB30" si="69">SUM(DB21:DB29)</f>
        <v>1718</v>
      </c>
      <c r="DC30" s="292">
        <f t="shared" ref="DC30" si="70">SUM(DC21:DC29)</f>
        <v>-1131</v>
      </c>
      <c r="DD30" s="292">
        <f t="shared" ref="DD30:DE30" si="71">SUM(DD21:DD29)</f>
        <v>-363</v>
      </c>
      <c r="DE30" s="292">
        <f t="shared" si="71"/>
        <v>279</v>
      </c>
      <c r="DF30" s="292">
        <f t="shared" ref="DF30" si="72">SUM(DF21:DF29)</f>
        <v>190</v>
      </c>
      <c r="DG30" s="292">
        <f t="shared" ref="DG30" si="73">SUM(DG21:DG29)</f>
        <v>176</v>
      </c>
      <c r="DH30" s="292">
        <f t="shared" ref="DH30" si="74">SUM(DH21:DH29)</f>
        <v>355</v>
      </c>
      <c r="DI30" s="292">
        <f t="shared" ref="DI30" si="75">SUM(DI21:DI29)</f>
        <v>682</v>
      </c>
      <c r="DJ30" s="292">
        <f t="shared" ref="DJ30" si="76">SUM(DJ21:DJ29)</f>
        <v>1056</v>
      </c>
      <c r="DK30" s="292">
        <f t="shared" ref="DK30:DL30" si="77">SUM(DK21:DK29)</f>
        <v>-1577</v>
      </c>
      <c r="DL30" s="292">
        <f t="shared" si="77"/>
        <v>549</v>
      </c>
      <c r="DM30" s="292">
        <f t="shared" ref="DM30:DN30" si="78">SUM(DM21:DM29)</f>
        <v>1236</v>
      </c>
      <c r="DN30" s="292">
        <f t="shared" si="78"/>
        <v>-1385</v>
      </c>
      <c r="DO30" s="292">
        <f t="shared" ref="DO30:DP30" si="79">SUM(DO21:DO29)</f>
        <v>-452</v>
      </c>
      <c r="DP30" s="292">
        <f t="shared" si="79"/>
        <v>1972</v>
      </c>
      <c r="DQ30" s="292">
        <f t="shared" ref="DQ30" si="80">SUM(DQ21:DQ29)</f>
        <v>-273</v>
      </c>
      <c r="DR30" s="292">
        <f t="shared" ref="DR30:DS30" si="81">SUM(DR21:DR29)</f>
        <v>1174</v>
      </c>
      <c r="DS30" s="292">
        <f t="shared" si="81"/>
        <v>1906</v>
      </c>
      <c r="DT30" s="292">
        <f t="shared" ref="DT30" si="82">SUM(DT21:DT29)</f>
        <v>1711</v>
      </c>
      <c r="DU30" s="292">
        <f t="shared" ref="DU30:DV30" si="83">SUM(DU21:DU29)</f>
        <v>364</v>
      </c>
      <c r="DV30" s="292">
        <f t="shared" si="83"/>
        <v>2811</v>
      </c>
      <c r="DW30" s="292">
        <f t="shared" ref="DW30" si="84">SUM(DW21:DW29)</f>
        <v>1777</v>
      </c>
      <c r="DX30" s="292">
        <f t="shared" ref="DX30:DY30" si="85">SUM(DX21:DX29)</f>
        <v>86</v>
      </c>
      <c r="DY30" s="292">
        <f t="shared" si="85"/>
        <v>508</v>
      </c>
      <c r="DZ30" s="326"/>
      <c r="EA30" s="249">
        <f>EA21+EA24+EA27+EA28+EA29</f>
        <v>31861</v>
      </c>
    </row>
    <row r="31" spans="1:131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325"/>
      <c r="EA31" s="87"/>
    </row>
    <row r="32" spans="1:131" s="56" customFormat="1" x14ac:dyDescent="0.25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49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400">
        <v>8824</v>
      </c>
      <c r="BI32" s="428">
        <v>9555</v>
      </c>
      <c r="BJ32" s="428">
        <v>11760</v>
      </c>
      <c r="BK32" s="428">
        <v>9941</v>
      </c>
      <c r="BL32" s="277">
        <v>9244</v>
      </c>
      <c r="BM32" s="277">
        <v>9303</v>
      </c>
      <c r="BN32" s="277">
        <v>8222</v>
      </c>
      <c r="BO32" s="277">
        <v>8621</v>
      </c>
      <c r="BP32" s="277">
        <v>9882</v>
      </c>
      <c r="BQ32" s="277">
        <v>8621</v>
      </c>
      <c r="BR32" s="277">
        <v>8048</v>
      </c>
      <c r="BS32" s="277">
        <v>10123</v>
      </c>
      <c r="BT32" s="277"/>
      <c r="BU32" s="80">
        <f t="shared" ref="BU32:DY32" si="86">O32-C32</f>
        <v>232</v>
      </c>
      <c r="BV32" s="81">
        <f t="shared" si="86"/>
        <v>-1451</v>
      </c>
      <c r="BW32" s="81">
        <f t="shared" si="86"/>
        <v>-1656</v>
      </c>
      <c r="BX32" s="81">
        <f t="shared" si="86"/>
        <v>-237</v>
      </c>
      <c r="BY32" s="81">
        <f t="shared" si="86"/>
        <v>-2738</v>
      </c>
      <c r="BZ32" s="81">
        <f t="shared" si="86"/>
        <v>-688</v>
      </c>
      <c r="CA32" s="81">
        <f t="shared" si="86"/>
        <v>-808</v>
      </c>
      <c r="CB32" s="81">
        <f t="shared" si="86"/>
        <v>-545</v>
      </c>
      <c r="CC32" s="81">
        <f t="shared" si="86"/>
        <v>-1566</v>
      </c>
      <c r="CD32" s="81">
        <f t="shared" si="86"/>
        <v>-982</v>
      </c>
      <c r="CE32" s="81">
        <f t="shared" si="86"/>
        <v>-1126</v>
      </c>
      <c r="CF32" s="81">
        <f t="shared" si="86"/>
        <v>-1548</v>
      </c>
      <c r="CG32" s="81">
        <f t="shared" si="86"/>
        <v>-1629</v>
      </c>
      <c r="CH32" s="81">
        <f t="shared" si="86"/>
        <v>-1040</v>
      </c>
      <c r="CI32" s="81">
        <f t="shared" si="86"/>
        <v>-438</v>
      </c>
      <c r="CJ32" s="81">
        <f t="shared" si="86"/>
        <v>-489</v>
      </c>
      <c r="CK32" s="81">
        <f t="shared" si="86"/>
        <v>803</v>
      </c>
      <c r="CL32" s="81">
        <f t="shared" si="86"/>
        <v>617</v>
      </c>
      <c r="CM32" s="254">
        <f t="shared" si="86"/>
        <v>988</v>
      </c>
      <c r="CN32" s="254">
        <f t="shared" si="86"/>
        <v>1004</v>
      </c>
      <c r="CO32" s="254">
        <f t="shared" si="86"/>
        <v>1241</v>
      </c>
      <c r="CP32" s="254">
        <f t="shared" si="86"/>
        <v>308</v>
      </c>
      <c r="CQ32" s="291">
        <f t="shared" si="86"/>
        <v>2463</v>
      </c>
      <c r="CR32" s="291">
        <f t="shared" si="86"/>
        <v>1165</v>
      </c>
      <c r="CS32" s="291">
        <f t="shared" si="86"/>
        <v>855</v>
      </c>
      <c r="CT32" s="291">
        <f t="shared" si="86"/>
        <v>365</v>
      </c>
      <c r="CU32" s="291">
        <f t="shared" si="86"/>
        <v>416</v>
      </c>
      <c r="CV32" s="291">
        <f t="shared" si="86"/>
        <v>463</v>
      </c>
      <c r="CW32" s="291">
        <f t="shared" si="86"/>
        <v>560</v>
      </c>
      <c r="CX32" s="291">
        <f t="shared" si="86"/>
        <v>-392</v>
      </c>
      <c r="CY32" s="291">
        <f t="shared" si="86"/>
        <v>273</v>
      </c>
      <c r="CZ32" s="291">
        <f t="shared" si="86"/>
        <v>-1389</v>
      </c>
      <c r="DA32" s="291">
        <f t="shared" si="86"/>
        <v>-369</v>
      </c>
      <c r="DB32" s="291">
        <f t="shared" si="86"/>
        <v>723</v>
      </c>
      <c r="DC32" s="291">
        <f t="shared" si="86"/>
        <v>-703</v>
      </c>
      <c r="DD32" s="291">
        <f t="shared" si="86"/>
        <v>60</v>
      </c>
      <c r="DE32" s="291">
        <f t="shared" si="86"/>
        <v>-119</v>
      </c>
      <c r="DF32" s="291">
        <f t="shared" si="86"/>
        <v>53</v>
      </c>
      <c r="DG32" s="291">
        <f t="shared" si="86"/>
        <v>-93</v>
      </c>
      <c r="DH32" s="291">
        <f t="shared" si="86"/>
        <v>-112</v>
      </c>
      <c r="DI32" s="291">
        <f t="shared" si="86"/>
        <v>-358</v>
      </c>
      <c r="DJ32" s="291">
        <f t="shared" si="86"/>
        <v>265</v>
      </c>
      <c r="DK32" s="291">
        <f t="shared" si="86"/>
        <v>-1045</v>
      </c>
      <c r="DL32" s="291">
        <f t="shared" si="86"/>
        <v>-11</v>
      </c>
      <c r="DM32" s="291">
        <f t="shared" si="86"/>
        <v>449</v>
      </c>
      <c r="DN32" s="291">
        <f t="shared" si="86"/>
        <v>-1072</v>
      </c>
      <c r="DO32" s="291">
        <f t="shared" si="86"/>
        <v>-143</v>
      </c>
      <c r="DP32" s="291">
        <f t="shared" si="86"/>
        <v>1137</v>
      </c>
      <c r="DQ32" s="291">
        <f t="shared" si="86"/>
        <v>-546</v>
      </c>
      <c r="DR32" s="291">
        <f t="shared" si="86"/>
        <v>71</v>
      </c>
      <c r="DS32" s="291">
        <f t="shared" si="86"/>
        <v>412</v>
      </c>
      <c r="DT32" s="291">
        <f t="shared" si="86"/>
        <v>-523</v>
      </c>
      <c r="DU32" s="291">
        <f t="shared" si="86"/>
        <v>617</v>
      </c>
      <c r="DV32" s="291">
        <f t="shared" si="86"/>
        <v>1958</v>
      </c>
      <c r="DW32" s="291">
        <f t="shared" si="86"/>
        <v>496</v>
      </c>
      <c r="DX32" s="291">
        <f t="shared" si="86"/>
        <v>-77</v>
      </c>
      <c r="DY32" s="291">
        <f t="shared" si="86"/>
        <v>786</v>
      </c>
      <c r="DZ32" s="325"/>
      <c r="EA32" s="61">
        <f>'MONTHLY SUMMARIES'!J24</f>
        <v>10123</v>
      </c>
    </row>
    <row r="33" spans="1:131" s="56" customFormat="1" x14ac:dyDescent="0.2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7825</v>
      </c>
      <c r="X33" s="79">
        <f>X32-X34</f>
        <v>8680</v>
      </c>
      <c r="Y33" s="205">
        <f>Y32-Y34</f>
        <v>7773</v>
      </c>
      <c r="Z33" s="205">
        <f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49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400">
        <v>8717</v>
      </c>
      <c r="BI33" s="428">
        <v>9442</v>
      </c>
      <c r="BJ33" s="428">
        <v>11637</v>
      </c>
      <c r="BK33" s="428">
        <v>9835</v>
      </c>
      <c r="BL33" s="277">
        <v>9122</v>
      </c>
      <c r="BM33" s="277">
        <v>9186</v>
      </c>
      <c r="BN33" s="277">
        <v>8180</v>
      </c>
      <c r="BO33" s="277">
        <v>8562</v>
      </c>
      <c r="BP33" s="277">
        <v>9812</v>
      </c>
      <c r="BQ33" s="277">
        <v>8564</v>
      </c>
      <c r="BR33" s="277">
        <v>7990</v>
      </c>
      <c r="BS33" s="277">
        <v>10046</v>
      </c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325"/>
      <c r="EA33" s="75">
        <f>EA32-EA34</f>
        <v>10046</v>
      </c>
    </row>
    <row r="34" spans="1:131" s="56" customFormat="1" x14ac:dyDescent="0.2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49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400">
        <v>107</v>
      </c>
      <c r="BI34" s="428">
        <v>113</v>
      </c>
      <c r="BJ34" s="428">
        <v>123</v>
      </c>
      <c r="BK34" s="428">
        <v>106</v>
      </c>
      <c r="BL34" s="277">
        <v>122</v>
      </c>
      <c r="BM34" s="277">
        <v>117</v>
      </c>
      <c r="BN34" s="277">
        <v>42</v>
      </c>
      <c r="BO34" s="277">
        <v>59</v>
      </c>
      <c r="BP34" s="277">
        <v>70</v>
      </c>
      <c r="BQ34" s="277">
        <v>57</v>
      </c>
      <c r="BR34" s="277">
        <v>58</v>
      </c>
      <c r="BS34" s="277">
        <v>77</v>
      </c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325"/>
      <c r="EA34" s="61">
        <f>GETPIVOTDATA("VALUE",'CRS ESCO pvt'!$I$2,"DATE_FILE",$EA$8,"COMPANY",$EA$6,"TRIM_CAT","Residential-ESCO","TRIM_LINE",A31)</f>
        <v>77</v>
      </c>
    </row>
    <row r="35" spans="1:131" s="56" customFormat="1" x14ac:dyDescent="0.25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49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400">
        <v>1413</v>
      </c>
      <c r="BI35" s="428">
        <v>1555</v>
      </c>
      <c r="BJ35" s="428">
        <v>1687</v>
      </c>
      <c r="BK35" s="428">
        <v>1425</v>
      </c>
      <c r="BL35" s="277">
        <v>1189</v>
      </c>
      <c r="BM35" s="277">
        <v>1191</v>
      </c>
      <c r="BN35" s="277">
        <v>1591</v>
      </c>
      <c r="BO35" s="277">
        <v>1005</v>
      </c>
      <c r="BP35" s="277">
        <v>1109</v>
      </c>
      <c r="BQ35" s="277">
        <v>1005</v>
      </c>
      <c r="BR35" s="277">
        <v>945</v>
      </c>
      <c r="BS35" s="277">
        <v>1204</v>
      </c>
      <c r="BT35" s="277"/>
      <c r="BU35" s="80">
        <f t="shared" ref="BU35:DY35" si="87">O35-C35</f>
        <v>-39</v>
      </c>
      <c r="BV35" s="81">
        <f t="shared" si="87"/>
        <v>-202</v>
      </c>
      <c r="BW35" s="81">
        <f t="shared" si="87"/>
        <v>-368</v>
      </c>
      <c r="BX35" s="81">
        <f t="shared" si="87"/>
        <v>-90</v>
      </c>
      <c r="BY35" s="81">
        <f t="shared" si="87"/>
        <v>-198</v>
      </c>
      <c r="BZ35" s="81">
        <f t="shared" si="87"/>
        <v>-103</v>
      </c>
      <c r="CA35" s="81">
        <f t="shared" si="87"/>
        <v>-49</v>
      </c>
      <c r="CB35" s="81">
        <f t="shared" si="87"/>
        <v>-44</v>
      </c>
      <c r="CC35" s="81">
        <f t="shared" si="87"/>
        <v>-147</v>
      </c>
      <c r="CD35" s="81">
        <f t="shared" si="87"/>
        <v>-26</v>
      </c>
      <c r="CE35" s="81">
        <f t="shared" si="87"/>
        <v>-70</v>
      </c>
      <c r="CF35" s="81">
        <f t="shared" si="87"/>
        <v>-50</v>
      </c>
      <c r="CG35" s="81">
        <f t="shared" si="87"/>
        <v>111</v>
      </c>
      <c r="CH35" s="81">
        <f t="shared" si="87"/>
        <v>428</v>
      </c>
      <c r="CI35" s="81">
        <f t="shared" si="87"/>
        <v>74</v>
      </c>
      <c r="CJ35" s="81">
        <f t="shared" si="87"/>
        <v>124</v>
      </c>
      <c r="CK35" s="81">
        <f t="shared" si="87"/>
        <v>182</v>
      </c>
      <c r="CL35" s="81">
        <f t="shared" si="87"/>
        <v>223</v>
      </c>
      <c r="CM35" s="254">
        <f t="shared" si="87"/>
        <v>178</v>
      </c>
      <c r="CN35" s="254">
        <f t="shared" si="87"/>
        <v>255</v>
      </c>
      <c r="CO35" s="254">
        <f t="shared" si="87"/>
        <v>-19</v>
      </c>
      <c r="CP35" s="254">
        <f t="shared" si="87"/>
        <v>31</v>
      </c>
      <c r="CQ35" s="291">
        <f t="shared" si="87"/>
        <v>348</v>
      </c>
      <c r="CR35" s="291">
        <f t="shared" si="87"/>
        <v>284</v>
      </c>
      <c r="CS35" s="291">
        <f t="shared" si="87"/>
        <v>158</v>
      </c>
      <c r="CT35" s="291">
        <f t="shared" si="87"/>
        <v>-201</v>
      </c>
      <c r="CU35" s="291">
        <f t="shared" si="87"/>
        <v>-187</v>
      </c>
      <c r="CV35" s="291">
        <f t="shared" si="87"/>
        <v>-312</v>
      </c>
      <c r="CW35" s="291">
        <f t="shared" si="87"/>
        <v>-50</v>
      </c>
      <c r="CX35" s="291">
        <f t="shared" si="87"/>
        <v>-50</v>
      </c>
      <c r="CY35" s="291">
        <f t="shared" si="87"/>
        <v>30</v>
      </c>
      <c r="CZ35" s="291">
        <f t="shared" si="87"/>
        <v>-181</v>
      </c>
      <c r="DA35" s="291">
        <f t="shared" si="87"/>
        <v>295</v>
      </c>
      <c r="DB35" s="291">
        <f t="shared" si="87"/>
        <v>363</v>
      </c>
      <c r="DC35" s="291">
        <f t="shared" si="87"/>
        <v>220</v>
      </c>
      <c r="DD35" s="291">
        <f t="shared" si="87"/>
        <v>123</v>
      </c>
      <c r="DE35" s="291">
        <f t="shared" si="87"/>
        <v>36</v>
      </c>
      <c r="DF35" s="291">
        <f t="shared" si="87"/>
        <v>80</v>
      </c>
      <c r="DG35" s="291">
        <f t="shared" si="87"/>
        <v>33</v>
      </c>
      <c r="DH35" s="291">
        <f t="shared" si="87"/>
        <v>155</v>
      </c>
      <c r="DI35" s="291">
        <f t="shared" si="87"/>
        <v>129</v>
      </c>
      <c r="DJ35" s="291">
        <f t="shared" si="87"/>
        <v>109</v>
      </c>
      <c r="DK35" s="291">
        <f t="shared" si="87"/>
        <v>115</v>
      </c>
      <c r="DL35" s="291">
        <f t="shared" si="87"/>
        <v>209</v>
      </c>
      <c r="DM35" s="291">
        <f t="shared" si="87"/>
        <v>33</v>
      </c>
      <c r="DN35" s="291">
        <f t="shared" si="87"/>
        <v>151</v>
      </c>
      <c r="DO35" s="291">
        <f t="shared" si="87"/>
        <v>167</v>
      </c>
      <c r="DP35" s="291">
        <f t="shared" si="87"/>
        <v>384</v>
      </c>
      <c r="DQ35" s="291">
        <f t="shared" si="87"/>
        <v>150</v>
      </c>
      <c r="DR35" s="291">
        <f t="shared" si="87"/>
        <v>71</v>
      </c>
      <c r="DS35" s="291">
        <f t="shared" si="87"/>
        <v>167</v>
      </c>
      <c r="DT35" s="291">
        <f t="shared" si="87"/>
        <v>490</v>
      </c>
      <c r="DU35" s="291">
        <f t="shared" si="87"/>
        <v>-15</v>
      </c>
      <c r="DV35" s="291">
        <f t="shared" si="87"/>
        <v>172</v>
      </c>
      <c r="DW35" s="291">
        <f t="shared" si="87"/>
        <v>-40</v>
      </c>
      <c r="DX35" s="291">
        <f t="shared" si="87"/>
        <v>-100</v>
      </c>
      <c r="DY35" s="291">
        <f t="shared" si="87"/>
        <v>52</v>
      </c>
      <c r="DZ35" s="325"/>
      <c r="EA35" s="61">
        <f>'MONTHLY SUMMARIES'!J25</f>
        <v>1204</v>
      </c>
    </row>
    <row r="36" spans="1:131" s="56" customFormat="1" x14ac:dyDescent="0.2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805</v>
      </c>
      <c r="X36" s="79">
        <f>X35-X37</f>
        <v>830</v>
      </c>
      <c r="Y36" s="205">
        <f>Y35-Y37</f>
        <v>795</v>
      </c>
      <c r="Z36" s="205">
        <f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49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400">
        <v>1373</v>
      </c>
      <c r="BI36" s="428">
        <v>1522</v>
      </c>
      <c r="BJ36" s="428">
        <v>1649</v>
      </c>
      <c r="BK36" s="428">
        <v>1402</v>
      </c>
      <c r="BL36" s="277">
        <v>1172</v>
      </c>
      <c r="BM36" s="277">
        <v>1175</v>
      </c>
      <c r="BN36" s="277">
        <v>1581</v>
      </c>
      <c r="BO36" s="277">
        <v>995</v>
      </c>
      <c r="BP36" s="277">
        <v>1099</v>
      </c>
      <c r="BQ36" s="277">
        <v>990</v>
      </c>
      <c r="BR36" s="277">
        <v>933</v>
      </c>
      <c r="BS36" s="277">
        <v>1194</v>
      </c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325"/>
      <c r="EA36" s="75">
        <f>EA35-EA37</f>
        <v>1194</v>
      </c>
    </row>
    <row r="37" spans="1:131" s="56" customFormat="1" x14ac:dyDescent="0.2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49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400">
        <v>40</v>
      </c>
      <c r="BI37" s="428">
        <v>33</v>
      </c>
      <c r="BJ37" s="428">
        <v>38</v>
      </c>
      <c r="BK37" s="428">
        <v>23</v>
      </c>
      <c r="BL37" s="277">
        <v>17</v>
      </c>
      <c r="BM37" s="277">
        <v>16</v>
      </c>
      <c r="BN37" s="277">
        <v>10</v>
      </c>
      <c r="BO37" s="277">
        <v>10</v>
      </c>
      <c r="BP37" s="277">
        <v>10</v>
      </c>
      <c r="BQ37" s="277">
        <v>15</v>
      </c>
      <c r="BR37" s="277">
        <v>12</v>
      </c>
      <c r="BS37" s="277">
        <v>10</v>
      </c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325"/>
      <c r="EA37" s="61">
        <f>GETPIVOTDATA("VALUE",'CRS ESCO pvt'!$I$2,"DATE_FILE",$EA$8,"COMPANY",$EA$6,"TRIM_CAT","Low Income Residential-ESCO","TRIM_LINE",A31)</f>
        <v>10</v>
      </c>
    </row>
    <row r="38" spans="1:131" s="56" customFormat="1" x14ac:dyDescent="0.25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49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400">
        <v>1678</v>
      </c>
      <c r="BI38" s="428">
        <v>1573</v>
      </c>
      <c r="BJ38" s="428">
        <v>1806</v>
      </c>
      <c r="BK38" s="428">
        <v>1624</v>
      </c>
      <c r="BL38" s="277">
        <v>1469</v>
      </c>
      <c r="BM38" s="277">
        <v>1338</v>
      </c>
      <c r="BN38" s="277">
        <v>1022</v>
      </c>
      <c r="BO38" s="277">
        <v>991</v>
      </c>
      <c r="BP38" s="277">
        <v>1312</v>
      </c>
      <c r="BQ38" s="277">
        <v>991</v>
      </c>
      <c r="BR38" s="277">
        <v>1066</v>
      </c>
      <c r="BS38" s="277">
        <v>1639</v>
      </c>
      <c r="BT38" s="277"/>
      <c r="BU38" s="80">
        <f t="shared" ref="BU38:CD40" si="88">O38-C38</f>
        <v>-125</v>
      </c>
      <c r="BV38" s="81">
        <f t="shared" si="88"/>
        <v>269</v>
      </c>
      <c r="BW38" s="81">
        <f t="shared" si="88"/>
        <v>148</v>
      </c>
      <c r="BX38" s="81">
        <f t="shared" si="88"/>
        <v>207</v>
      </c>
      <c r="BY38" s="81">
        <f t="shared" si="88"/>
        <v>-308</v>
      </c>
      <c r="BZ38" s="81">
        <f t="shared" si="88"/>
        <v>146</v>
      </c>
      <c r="CA38" s="81">
        <f t="shared" si="88"/>
        <v>-11</v>
      </c>
      <c r="CB38" s="81">
        <f t="shared" si="88"/>
        <v>97</v>
      </c>
      <c r="CC38" s="81">
        <f t="shared" si="88"/>
        <v>-1</v>
      </c>
      <c r="CD38" s="81">
        <f t="shared" si="88"/>
        <v>-204</v>
      </c>
      <c r="CE38" s="81">
        <f t="shared" ref="CE38:CN40" si="89">Y38-M38</f>
        <v>288</v>
      </c>
      <c r="CF38" s="81">
        <f t="shared" si="89"/>
        <v>-71</v>
      </c>
      <c r="CG38" s="81">
        <f t="shared" si="89"/>
        <v>-189</v>
      </c>
      <c r="CH38" s="81">
        <f t="shared" si="89"/>
        <v>-805</v>
      </c>
      <c r="CI38" s="81">
        <f t="shared" si="89"/>
        <v>-395</v>
      </c>
      <c r="CJ38" s="81">
        <f t="shared" si="89"/>
        <v>-83</v>
      </c>
      <c r="CK38" s="81">
        <f t="shared" si="89"/>
        <v>122</v>
      </c>
      <c r="CL38" s="81">
        <f t="shared" si="89"/>
        <v>-85</v>
      </c>
      <c r="CM38" s="254">
        <f t="shared" si="89"/>
        <v>137</v>
      </c>
      <c r="CN38" s="254">
        <f t="shared" si="89"/>
        <v>687</v>
      </c>
      <c r="CO38" s="254">
        <f t="shared" ref="CO38:CX40" si="90">AI38-W38</f>
        <v>556</v>
      </c>
      <c r="CP38" s="254">
        <f t="shared" si="90"/>
        <v>476</v>
      </c>
      <c r="CQ38" s="291">
        <f t="shared" si="90"/>
        <v>823</v>
      </c>
      <c r="CR38" s="291">
        <f t="shared" si="90"/>
        <v>611</v>
      </c>
      <c r="CS38" s="291">
        <f t="shared" si="90"/>
        <v>619</v>
      </c>
      <c r="CT38" s="291">
        <f t="shared" si="90"/>
        <v>437</v>
      </c>
      <c r="CU38" s="291">
        <f t="shared" si="90"/>
        <v>337</v>
      </c>
      <c r="CV38" s="291">
        <f t="shared" si="90"/>
        <v>351</v>
      </c>
      <c r="CW38" s="291">
        <f t="shared" si="90"/>
        <v>135</v>
      </c>
      <c r="CX38" s="291">
        <f t="shared" si="90"/>
        <v>225</v>
      </c>
      <c r="CY38" s="291">
        <f t="shared" ref="CY38:DH40" si="91">AS38-AG38</f>
        <v>230</v>
      </c>
      <c r="CZ38" s="291">
        <f t="shared" si="91"/>
        <v>-635</v>
      </c>
      <c r="DA38" s="291">
        <f t="shared" si="91"/>
        <v>-573</v>
      </c>
      <c r="DB38" s="291">
        <f t="shared" si="91"/>
        <v>-315</v>
      </c>
      <c r="DC38" s="291">
        <f t="shared" si="91"/>
        <v>-1062</v>
      </c>
      <c r="DD38" s="291">
        <f t="shared" si="91"/>
        <v>-789</v>
      </c>
      <c r="DE38" s="291">
        <f t="shared" si="91"/>
        <v>-364</v>
      </c>
      <c r="DF38" s="291">
        <f t="shared" si="91"/>
        <v>-356</v>
      </c>
      <c r="DG38" s="291">
        <f t="shared" si="91"/>
        <v>-127</v>
      </c>
      <c r="DH38" s="291">
        <f t="shared" si="91"/>
        <v>-332</v>
      </c>
      <c r="DI38" s="291">
        <f t="shared" ref="DI38:DY40" si="92">BC38-AQ38</f>
        <v>-21</v>
      </c>
      <c r="DJ38" s="291">
        <f t="shared" si="92"/>
        <v>-145</v>
      </c>
      <c r="DK38" s="291">
        <f t="shared" si="92"/>
        <v>-61</v>
      </c>
      <c r="DL38" s="291">
        <f t="shared" si="92"/>
        <v>-7</v>
      </c>
      <c r="DM38" s="291">
        <f t="shared" si="92"/>
        <v>69</v>
      </c>
      <c r="DN38" s="291">
        <f t="shared" si="92"/>
        <v>-18</v>
      </c>
      <c r="DO38" s="291">
        <f t="shared" si="92"/>
        <v>-7</v>
      </c>
      <c r="DP38" s="291">
        <f t="shared" si="92"/>
        <v>274</v>
      </c>
      <c r="DQ38" s="291">
        <f t="shared" si="92"/>
        <v>-65</v>
      </c>
      <c r="DR38" s="291">
        <f t="shared" si="92"/>
        <v>120</v>
      </c>
      <c r="DS38" s="291">
        <f t="shared" si="92"/>
        <v>1</v>
      </c>
      <c r="DT38" s="291">
        <f t="shared" si="92"/>
        <v>-257</v>
      </c>
      <c r="DU38" s="291">
        <f t="shared" si="92"/>
        <v>-314</v>
      </c>
      <c r="DV38" s="291">
        <f t="shared" si="92"/>
        <v>217</v>
      </c>
      <c r="DW38" s="291">
        <f t="shared" si="92"/>
        <v>-294</v>
      </c>
      <c r="DX38" s="291">
        <f t="shared" si="92"/>
        <v>-219</v>
      </c>
      <c r="DY38" s="291">
        <f t="shared" si="92"/>
        <v>210</v>
      </c>
      <c r="DZ38" s="325"/>
      <c r="EA38" s="61">
        <f>'MONTHLY SUMMARIES'!J26</f>
        <v>1639</v>
      </c>
    </row>
    <row r="39" spans="1:131" s="56" customFormat="1" x14ac:dyDescent="0.25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49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400">
        <v>84</v>
      </c>
      <c r="BI39" s="428">
        <v>110</v>
      </c>
      <c r="BJ39" s="428">
        <v>111</v>
      </c>
      <c r="BK39" s="428">
        <v>90</v>
      </c>
      <c r="BL39" s="277">
        <v>81</v>
      </c>
      <c r="BM39" s="277">
        <v>74</v>
      </c>
      <c r="BN39" s="277">
        <v>57</v>
      </c>
      <c r="BO39" s="277">
        <v>28</v>
      </c>
      <c r="BP39" s="277">
        <v>46</v>
      </c>
      <c r="BQ39" s="277">
        <v>28</v>
      </c>
      <c r="BR39" s="277">
        <v>40</v>
      </c>
      <c r="BS39" s="277">
        <v>63</v>
      </c>
      <c r="BT39" s="277"/>
      <c r="BU39" s="80">
        <f t="shared" si="88"/>
        <v>13</v>
      </c>
      <c r="BV39" s="81">
        <f t="shared" si="88"/>
        <v>16</v>
      </c>
      <c r="BW39" s="81">
        <f t="shared" si="88"/>
        <v>37</v>
      </c>
      <c r="BX39" s="81">
        <f t="shared" si="88"/>
        <v>30</v>
      </c>
      <c r="BY39" s="81">
        <f t="shared" si="88"/>
        <v>-11</v>
      </c>
      <c r="BZ39" s="81">
        <f t="shared" si="88"/>
        <v>25</v>
      </c>
      <c r="CA39" s="81">
        <f t="shared" si="88"/>
        <v>6</v>
      </c>
      <c r="CB39" s="81">
        <f t="shared" si="88"/>
        <v>-4</v>
      </c>
      <c r="CC39" s="81">
        <f t="shared" si="88"/>
        <v>5</v>
      </c>
      <c r="CD39" s="81">
        <f t="shared" si="88"/>
        <v>-29</v>
      </c>
      <c r="CE39" s="81">
        <f t="shared" si="89"/>
        <v>19</v>
      </c>
      <c r="CF39" s="81">
        <f t="shared" si="89"/>
        <v>-8</v>
      </c>
      <c r="CG39" s="81">
        <f t="shared" si="89"/>
        <v>-17</v>
      </c>
      <c r="CH39" s="81">
        <f t="shared" si="89"/>
        <v>-47</v>
      </c>
      <c r="CI39" s="81">
        <f t="shared" si="89"/>
        <v>-42</v>
      </c>
      <c r="CJ39" s="81">
        <f t="shared" si="89"/>
        <v>-26</v>
      </c>
      <c r="CK39" s="81">
        <f t="shared" si="89"/>
        <v>-9</v>
      </c>
      <c r="CL39" s="81">
        <f t="shared" si="89"/>
        <v>-24</v>
      </c>
      <c r="CM39" s="254">
        <f t="shared" si="89"/>
        <v>17</v>
      </c>
      <c r="CN39" s="254">
        <f t="shared" si="89"/>
        <v>50</v>
      </c>
      <c r="CO39" s="254">
        <f t="shared" si="90"/>
        <v>30</v>
      </c>
      <c r="CP39" s="254">
        <f t="shared" si="90"/>
        <v>52</v>
      </c>
      <c r="CQ39" s="291">
        <f t="shared" si="90"/>
        <v>36</v>
      </c>
      <c r="CR39" s="291">
        <f t="shared" si="90"/>
        <v>35</v>
      </c>
      <c r="CS39" s="291">
        <f t="shared" si="90"/>
        <v>31</v>
      </c>
      <c r="CT39" s="291">
        <f t="shared" si="90"/>
        <v>33</v>
      </c>
      <c r="CU39" s="291">
        <f t="shared" si="90"/>
        <v>32</v>
      </c>
      <c r="CV39" s="291">
        <f t="shared" si="90"/>
        <v>46</v>
      </c>
      <c r="CW39" s="291">
        <f t="shared" si="90"/>
        <v>16</v>
      </c>
      <c r="CX39" s="291">
        <f t="shared" si="90"/>
        <v>31</v>
      </c>
      <c r="CY39" s="291">
        <f t="shared" si="91"/>
        <v>4</v>
      </c>
      <c r="CZ39" s="291">
        <f t="shared" si="91"/>
        <v>-26</v>
      </c>
      <c r="DA39" s="291">
        <f t="shared" si="91"/>
        <v>-34</v>
      </c>
      <c r="DB39" s="291">
        <f t="shared" si="91"/>
        <v>-41</v>
      </c>
      <c r="DC39" s="291">
        <f t="shared" si="91"/>
        <v>-30</v>
      </c>
      <c r="DD39" s="291">
        <f t="shared" si="91"/>
        <v>-51</v>
      </c>
      <c r="DE39" s="291">
        <f t="shared" si="91"/>
        <v>-29</v>
      </c>
      <c r="DF39" s="291">
        <f t="shared" si="91"/>
        <v>-27</v>
      </c>
      <c r="DG39" s="291">
        <f t="shared" si="91"/>
        <v>1</v>
      </c>
      <c r="DH39" s="291">
        <f t="shared" si="91"/>
        <v>-23</v>
      </c>
      <c r="DI39" s="291">
        <f t="shared" si="92"/>
        <v>-13</v>
      </c>
      <c r="DJ39" s="291">
        <f t="shared" si="92"/>
        <v>-12</v>
      </c>
      <c r="DK39" s="291">
        <f t="shared" si="92"/>
        <v>-11</v>
      </c>
      <c r="DL39" s="291">
        <f t="shared" si="92"/>
        <v>-12</v>
      </c>
      <c r="DM39" s="291">
        <f t="shared" si="92"/>
        <v>18</v>
      </c>
      <c r="DN39" s="291">
        <f t="shared" si="92"/>
        <v>0</v>
      </c>
      <c r="DO39" s="291">
        <f t="shared" si="92"/>
        <v>14</v>
      </c>
      <c r="DP39" s="291">
        <f t="shared" si="92"/>
        <v>47</v>
      </c>
      <c r="DQ39" s="291">
        <f t="shared" si="92"/>
        <v>19</v>
      </c>
      <c r="DR39" s="291">
        <f t="shared" si="92"/>
        <v>19</v>
      </c>
      <c r="DS39" s="291">
        <f t="shared" si="92"/>
        <v>1</v>
      </c>
      <c r="DT39" s="291">
        <f t="shared" si="92"/>
        <v>-9</v>
      </c>
      <c r="DU39" s="291">
        <f t="shared" si="92"/>
        <v>-20</v>
      </c>
      <c r="DV39" s="291">
        <f t="shared" si="92"/>
        <v>-3</v>
      </c>
      <c r="DW39" s="291">
        <f t="shared" si="92"/>
        <v>-24</v>
      </c>
      <c r="DX39" s="291">
        <f t="shared" si="92"/>
        <v>-12</v>
      </c>
      <c r="DY39" s="291">
        <f t="shared" si="92"/>
        <v>-25</v>
      </c>
      <c r="DZ39" s="325"/>
      <c r="EA39" s="61">
        <f>'MONTHLY SUMMARIES'!J27</f>
        <v>63</v>
      </c>
    </row>
    <row r="40" spans="1:131" s="56" customFormat="1" x14ac:dyDescent="0.25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49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400">
        <v>10</v>
      </c>
      <c r="BI40" s="428">
        <v>11</v>
      </c>
      <c r="BJ40" s="428">
        <v>14</v>
      </c>
      <c r="BK40" s="428">
        <v>19</v>
      </c>
      <c r="BL40" s="277">
        <v>8</v>
      </c>
      <c r="BM40" s="277">
        <v>13</v>
      </c>
      <c r="BN40" s="277">
        <v>11</v>
      </c>
      <c r="BO40" s="277">
        <v>10</v>
      </c>
      <c r="BP40" s="277">
        <v>18</v>
      </c>
      <c r="BQ40" s="277">
        <v>10</v>
      </c>
      <c r="BR40" s="277">
        <v>9</v>
      </c>
      <c r="BS40" s="277">
        <v>9</v>
      </c>
      <c r="BT40" s="277"/>
      <c r="BU40" s="80">
        <f t="shared" si="88"/>
        <v>-1</v>
      </c>
      <c r="BV40" s="81">
        <f t="shared" si="88"/>
        <v>-2</v>
      </c>
      <c r="BW40" s="81">
        <f t="shared" si="88"/>
        <v>-13</v>
      </c>
      <c r="BX40" s="81">
        <f t="shared" si="88"/>
        <v>2</v>
      </c>
      <c r="BY40" s="81">
        <f t="shared" si="88"/>
        <v>16</v>
      </c>
      <c r="BZ40" s="81">
        <f t="shared" si="88"/>
        <v>3</v>
      </c>
      <c r="CA40" s="81">
        <f t="shared" si="88"/>
        <v>2</v>
      </c>
      <c r="CB40" s="81">
        <f t="shared" si="88"/>
        <v>4</v>
      </c>
      <c r="CC40" s="81">
        <f t="shared" si="88"/>
        <v>1</v>
      </c>
      <c r="CD40" s="81">
        <f t="shared" si="88"/>
        <v>-6</v>
      </c>
      <c r="CE40" s="81">
        <f t="shared" si="89"/>
        <v>7</v>
      </c>
      <c r="CF40" s="81">
        <f t="shared" si="89"/>
        <v>-2</v>
      </c>
      <c r="CG40" s="81">
        <f t="shared" si="89"/>
        <v>-4</v>
      </c>
      <c r="CH40" s="81">
        <f t="shared" si="89"/>
        <v>-9</v>
      </c>
      <c r="CI40" s="81">
        <f t="shared" si="89"/>
        <v>0</v>
      </c>
      <c r="CJ40" s="81">
        <f t="shared" si="89"/>
        <v>1</v>
      </c>
      <c r="CK40" s="81">
        <f t="shared" si="89"/>
        <v>-22</v>
      </c>
      <c r="CL40" s="81">
        <f t="shared" si="89"/>
        <v>-1</v>
      </c>
      <c r="CM40" s="254">
        <f t="shared" si="89"/>
        <v>-5</v>
      </c>
      <c r="CN40" s="254">
        <f t="shared" si="89"/>
        <v>3</v>
      </c>
      <c r="CO40" s="254">
        <f t="shared" si="90"/>
        <v>2</v>
      </c>
      <c r="CP40" s="254">
        <f t="shared" si="90"/>
        <v>10</v>
      </c>
      <c r="CQ40" s="291">
        <f t="shared" si="90"/>
        <v>7</v>
      </c>
      <c r="CR40" s="291">
        <f t="shared" si="90"/>
        <v>1</v>
      </c>
      <c r="CS40" s="291">
        <f t="shared" si="90"/>
        <v>9</v>
      </c>
      <c r="CT40" s="291">
        <f t="shared" si="90"/>
        <v>5</v>
      </c>
      <c r="CU40" s="291">
        <f t="shared" si="90"/>
        <v>5</v>
      </c>
      <c r="CV40" s="291">
        <f t="shared" si="90"/>
        <v>6</v>
      </c>
      <c r="CW40" s="291">
        <f t="shared" si="90"/>
        <v>8</v>
      </c>
      <c r="CX40" s="291">
        <f t="shared" si="90"/>
        <v>6</v>
      </c>
      <c r="CY40" s="291">
        <f t="shared" si="91"/>
        <v>6</v>
      </c>
      <c r="CZ40" s="291">
        <f t="shared" si="91"/>
        <v>-1</v>
      </c>
      <c r="DA40" s="291">
        <f t="shared" si="91"/>
        <v>-2</v>
      </c>
      <c r="DB40" s="291">
        <f t="shared" si="91"/>
        <v>1</v>
      </c>
      <c r="DC40" s="291">
        <f t="shared" si="91"/>
        <v>1</v>
      </c>
      <c r="DD40" s="291">
        <f t="shared" si="91"/>
        <v>6</v>
      </c>
      <c r="DE40" s="291">
        <f t="shared" si="91"/>
        <v>-6</v>
      </c>
      <c r="DF40" s="291">
        <f t="shared" si="91"/>
        <v>-2</v>
      </c>
      <c r="DG40" s="291">
        <f t="shared" si="91"/>
        <v>1</v>
      </c>
      <c r="DH40" s="291">
        <f t="shared" si="91"/>
        <v>-4</v>
      </c>
      <c r="DI40" s="291">
        <f t="shared" si="92"/>
        <v>0</v>
      </c>
      <c r="DJ40" s="291">
        <f t="shared" si="92"/>
        <v>-3</v>
      </c>
      <c r="DK40" s="291">
        <f t="shared" si="92"/>
        <v>-4</v>
      </c>
      <c r="DL40" s="291">
        <f t="shared" si="92"/>
        <v>-6</v>
      </c>
      <c r="DM40" s="291">
        <f t="shared" si="92"/>
        <v>-8</v>
      </c>
      <c r="DN40" s="291">
        <f t="shared" si="92"/>
        <v>-11</v>
      </c>
      <c r="DO40" s="291">
        <f t="shared" si="92"/>
        <v>-11</v>
      </c>
      <c r="DP40" s="291">
        <f t="shared" si="92"/>
        <v>-4</v>
      </c>
      <c r="DQ40" s="291">
        <f t="shared" si="92"/>
        <v>7</v>
      </c>
      <c r="DR40" s="291">
        <f t="shared" si="92"/>
        <v>-1</v>
      </c>
      <c r="DS40" s="291">
        <f t="shared" si="92"/>
        <v>-2</v>
      </c>
      <c r="DT40" s="291">
        <f t="shared" si="92"/>
        <v>0</v>
      </c>
      <c r="DU40" s="291">
        <f t="shared" si="92"/>
        <v>-3</v>
      </c>
      <c r="DV40" s="291">
        <f t="shared" si="92"/>
        <v>10</v>
      </c>
      <c r="DW40" s="291">
        <f t="shared" si="92"/>
        <v>2</v>
      </c>
      <c r="DX40" s="291">
        <f t="shared" si="92"/>
        <v>1</v>
      </c>
      <c r="DY40" s="291">
        <f t="shared" si="92"/>
        <v>4</v>
      </c>
      <c r="DZ40" s="325"/>
      <c r="EA40" s="61">
        <f>'MONTHLY SUMMARIES'!J28</f>
        <v>9</v>
      </c>
    </row>
    <row r="41" spans="1:131" s="70" customFormat="1" x14ac:dyDescent="0.25">
      <c r="A41" s="145"/>
      <c r="B41" s="57" t="s">
        <v>148</v>
      </c>
      <c r="C41" s="133">
        <f t="shared" ref="C41:V41" si="93">SUM(C32:C40)</f>
        <v>13992</v>
      </c>
      <c r="D41" s="134">
        <f t="shared" si="93"/>
        <v>14167</v>
      </c>
      <c r="E41" s="134">
        <f t="shared" si="93"/>
        <v>13575</v>
      </c>
      <c r="F41" s="134">
        <f t="shared" si="93"/>
        <v>11525</v>
      </c>
      <c r="G41" s="134">
        <f t="shared" si="93"/>
        <v>12147</v>
      </c>
      <c r="H41" s="134">
        <f t="shared" si="93"/>
        <v>9866</v>
      </c>
      <c r="I41" s="134">
        <f t="shared" si="93"/>
        <v>10523</v>
      </c>
      <c r="J41" s="134">
        <f t="shared" si="93"/>
        <v>11067</v>
      </c>
      <c r="K41" s="134">
        <f t="shared" si="93"/>
        <v>12031</v>
      </c>
      <c r="L41" s="135">
        <f t="shared" si="93"/>
        <v>12598</v>
      </c>
      <c r="M41" s="134">
        <f t="shared" si="93"/>
        <v>11563</v>
      </c>
      <c r="N41" s="134">
        <f t="shared" si="93"/>
        <v>13774</v>
      </c>
      <c r="O41" s="134">
        <f t="shared" si="93"/>
        <v>14072</v>
      </c>
      <c r="P41" s="134">
        <f t="shared" si="93"/>
        <v>12797</v>
      </c>
      <c r="Q41" s="134">
        <f t="shared" si="93"/>
        <v>11723</v>
      </c>
      <c r="R41" s="134">
        <f t="shared" si="93"/>
        <v>11437</v>
      </c>
      <c r="S41" s="134">
        <f t="shared" si="93"/>
        <v>8908</v>
      </c>
      <c r="T41" s="134">
        <f t="shared" si="93"/>
        <v>9249</v>
      </c>
      <c r="U41" s="134">
        <f t="shared" si="93"/>
        <v>9663</v>
      </c>
      <c r="V41" s="134">
        <f t="shared" si="93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0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1">
        <v>12009</v>
      </c>
      <c r="BI41" s="429">
        <v>12804</v>
      </c>
      <c r="BJ41" s="429">
        <v>15378</v>
      </c>
      <c r="BK41" s="429">
        <v>13099</v>
      </c>
      <c r="BL41" s="278">
        <v>11991</v>
      </c>
      <c r="BM41" s="278">
        <v>11919</v>
      </c>
      <c r="BN41" s="278">
        <v>10903</v>
      </c>
      <c r="BO41" s="278">
        <v>10655</v>
      </c>
      <c r="BP41" s="278">
        <v>12367</v>
      </c>
      <c r="BQ41" s="278">
        <v>10655</v>
      </c>
      <c r="BR41" s="278">
        <v>10108</v>
      </c>
      <c r="BS41" s="278">
        <v>13038</v>
      </c>
      <c r="BT41" s="278"/>
      <c r="BU41" s="82">
        <f>SUM(BU32:BU40)</f>
        <v>80</v>
      </c>
      <c r="BV41" s="136">
        <f t="shared" ref="BV41:BX41" si="94">SUM(BV32:BV40)</f>
        <v>-1370</v>
      </c>
      <c r="BW41" s="136">
        <f t="shared" si="94"/>
        <v>-1852</v>
      </c>
      <c r="BX41" s="136">
        <f t="shared" si="94"/>
        <v>-88</v>
      </c>
      <c r="BY41" s="136">
        <f t="shared" ref="BY41:BZ41" si="95">SUM(BY32:BY40)</f>
        <v>-3239</v>
      </c>
      <c r="BZ41" s="136">
        <f t="shared" si="95"/>
        <v>-617</v>
      </c>
      <c r="CA41" s="136">
        <f t="shared" ref="CA41:CB41" si="96">SUM(CA32:CA40)</f>
        <v>-860</v>
      </c>
      <c r="CB41" s="136">
        <f t="shared" si="96"/>
        <v>-492</v>
      </c>
      <c r="CC41" s="136">
        <f t="shared" ref="CC41:CD41" si="97">SUM(CC32:CC40)</f>
        <v>-1708</v>
      </c>
      <c r="CD41" s="136">
        <f t="shared" si="97"/>
        <v>-1247</v>
      </c>
      <c r="CE41" s="136">
        <f t="shared" ref="CE41:CF41" si="98">SUM(CE32:CE40)</f>
        <v>-882</v>
      </c>
      <c r="CF41" s="136">
        <f t="shared" si="98"/>
        <v>-1679</v>
      </c>
      <c r="CG41" s="136">
        <f t="shared" ref="CG41:CH41" si="99">SUM(CG32:CG40)</f>
        <v>-1728</v>
      </c>
      <c r="CH41" s="136">
        <f t="shared" si="99"/>
        <v>-1473</v>
      </c>
      <c r="CI41" s="136">
        <f t="shared" ref="CI41:CJ41" si="100">SUM(CI32:CI40)</f>
        <v>-801</v>
      </c>
      <c r="CJ41" s="136">
        <f t="shared" si="100"/>
        <v>-473</v>
      </c>
      <c r="CK41" s="136">
        <f t="shared" ref="CK41:CL41" si="101">SUM(CK32:CK40)</f>
        <v>1076</v>
      </c>
      <c r="CL41" s="136">
        <f t="shared" si="101"/>
        <v>730</v>
      </c>
      <c r="CM41" s="255">
        <f t="shared" ref="CM41:CN41" si="102">SUM(CM32:CM40)</f>
        <v>1315</v>
      </c>
      <c r="CN41" s="255">
        <f t="shared" si="102"/>
        <v>1999</v>
      </c>
      <c r="CO41" s="255">
        <f t="shared" ref="CO41:CQ41" si="103">SUM(CO32:CO40)</f>
        <v>1810</v>
      </c>
      <c r="CP41" s="255">
        <f t="shared" si="103"/>
        <v>877</v>
      </c>
      <c r="CQ41" s="292">
        <f t="shared" si="103"/>
        <v>3677</v>
      </c>
      <c r="CR41" s="292">
        <f t="shared" ref="CR41:CS41" si="104">SUM(CR32:CR40)</f>
        <v>2096</v>
      </c>
      <c r="CS41" s="292">
        <f t="shared" si="104"/>
        <v>1672</v>
      </c>
      <c r="CT41" s="292">
        <f t="shared" ref="CT41:CU41" si="105">SUM(CT32:CT40)</f>
        <v>639</v>
      </c>
      <c r="CU41" s="292">
        <f t="shared" si="105"/>
        <v>603</v>
      </c>
      <c r="CV41" s="292">
        <f t="shared" ref="CV41" si="106">SUM(CV32:CV40)</f>
        <v>554</v>
      </c>
      <c r="CW41" s="292">
        <f t="shared" ref="CW41" si="107">SUM(CW32:CW40)</f>
        <v>669</v>
      </c>
      <c r="CX41" s="292">
        <f t="shared" ref="CX41" si="108">SUM(CX32:CX40)</f>
        <v>-180</v>
      </c>
      <c r="CY41" s="292">
        <f t="shared" ref="CY41" si="109">SUM(CY32:CY40)</f>
        <v>543</v>
      </c>
      <c r="CZ41" s="292">
        <f t="shared" ref="CZ41" si="110">SUM(CZ32:CZ40)</f>
        <v>-2232</v>
      </c>
      <c r="DA41" s="292">
        <f t="shared" ref="DA41" si="111">SUM(DA32:DA40)</f>
        <v>-683</v>
      </c>
      <c r="DB41" s="292">
        <f t="shared" ref="DB41" si="112">SUM(DB32:DB40)</f>
        <v>731</v>
      </c>
      <c r="DC41" s="292">
        <f t="shared" ref="DC41" si="113">SUM(DC32:DC40)</f>
        <v>-1574</v>
      </c>
      <c r="DD41" s="292">
        <f t="shared" ref="DD41:DE41" si="114">SUM(DD32:DD40)</f>
        <v>-651</v>
      </c>
      <c r="DE41" s="292">
        <f t="shared" si="114"/>
        <v>-482</v>
      </c>
      <c r="DF41" s="292">
        <f t="shared" ref="DF41" si="115">SUM(DF32:DF40)</f>
        <v>-252</v>
      </c>
      <c r="DG41" s="292">
        <f t="shared" ref="DG41" si="116">SUM(DG32:DG40)</f>
        <v>-185</v>
      </c>
      <c r="DH41" s="292">
        <f t="shared" ref="DH41" si="117">SUM(DH32:DH40)</f>
        <v>-316</v>
      </c>
      <c r="DI41" s="292">
        <f t="shared" ref="DI41" si="118">SUM(DI32:DI40)</f>
        <v>-263</v>
      </c>
      <c r="DJ41" s="292">
        <f t="shared" ref="DJ41" si="119">SUM(DJ32:DJ40)</f>
        <v>214</v>
      </c>
      <c r="DK41" s="292">
        <f t="shared" ref="DK41:DL41" si="120">SUM(DK32:DK40)</f>
        <v>-1006</v>
      </c>
      <c r="DL41" s="292">
        <f t="shared" si="120"/>
        <v>173</v>
      </c>
      <c r="DM41" s="292">
        <f t="shared" ref="DM41:DN41" si="121">SUM(DM32:DM40)</f>
        <v>561</v>
      </c>
      <c r="DN41" s="292">
        <f t="shared" si="121"/>
        <v>-950</v>
      </c>
      <c r="DO41" s="292">
        <f t="shared" ref="DO41:DP41" si="122">SUM(DO32:DO40)</f>
        <v>20</v>
      </c>
      <c r="DP41" s="292">
        <f t="shared" si="122"/>
        <v>1838</v>
      </c>
      <c r="DQ41" s="292">
        <f t="shared" ref="DQ41" si="123">SUM(DQ32:DQ40)</f>
        <v>-435</v>
      </c>
      <c r="DR41" s="292">
        <f t="shared" ref="DR41:DS41" si="124">SUM(DR32:DR40)</f>
        <v>280</v>
      </c>
      <c r="DS41" s="292">
        <f t="shared" si="124"/>
        <v>579</v>
      </c>
      <c r="DT41" s="292">
        <f t="shared" ref="DT41" si="125">SUM(DT32:DT40)</f>
        <v>-299</v>
      </c>
      <c r="DU41" s="292">
        <f t="shared" ref="DU41:DV41" si="126">SUM(DU32:DU40)</f>
        <v>265</v>
      </c>
      <c r="DV41" s="292">
        <f t="shared" si="126"/>
        <v>2354</v>
      </c>
      <c r="DW41" s="292">
        <f t="shared" ref="DW41" si="127">SUM(DW32:DW40)</f>
        <v>140</v>
      </c>
      <c r="DX41" s="292">
        <f t="shared" ref="DX41:DY41" si="128">SUM(DX32:DX40)</f>
        <v>-407</v>
      </c>
      <c r="DY41" s="292">
        <f t="shared" si="128"/>
        <v>1027</v>
      </c>
      <c r="DZ41" s="326"/>
      <c r="EA41" s="249">
        <f>EA32+EA35+EA38+EA39+EA40</f>
        <v>13038</v>
      </c>
    </row>
    <row r="42" spans="1:131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325"/>
      <c r="EA42" s="87"/>
    </row>
    <row r="43" spans="1:131" s="56" customFormat="1" x14ac:dyDescent="0.25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49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400">
        <v>2900</v>
      </c>
      <c r="BI43" s="428">
        <v>2611</v>
      </c>
      <c r="BJ43" s="428">
        <v>3337</v>
      </c>
      <c r="BK43" s="428">
        <v>4262</v>
      </c>
      <c r="BL43" s="277">
        <v>4712</v>
      </c>
      <c r="BM43" s="277">
        <v>4467</v>
      </c>
      <c r="BN43" s="277">
        <v>4728</v>
      </c>
      <c r="BO43" s="277">
        <v>3849</v>
      </c>
      <c r="BP43" s="277">
        <v>3333</v>
      </c>
      <c r="BQ43" s="277">
        <v>3849</v>
      </c>
      <c r="BR43" s="277">
        <v>2983</v>
      </c>
      <c r="BS43" s="277">
        <v>2920</v>
      </c>
      <c r="BT43" s="277"/>
      <c r="BU43" s="80">
        <f t="shared" ref="BU43:DY43" si="129">O43-C43</f>
        <v>549</v>
      </c>
      <c r="BV43" s="81">
        <f t="shared" si="129"/>
        <v>-12</v>
      </c>
      <c r="BW43" s="81">
        <f t="shared" si="129"/>
        <v>-1320</v>
      </c>
      <c r="BX43" s="81">
        <f t="shared" si="129"/>
        <v>-692</v>
      </c>
      <c r="BY43" s="81">
        <f t="shared" si="129"/>
        <v>-510</v>
      </c>
      <c r="BZ43" s="81">
        <f t="shared" si="129"/>
        <v>-1344</v>
      </c>
      <c r="CA43" s="81">
        <f t="shared" si="129"/>
        <v>-580</v>
      </c>
      <c r="CB43" s="81">
        <f t="shared" si="129"/>
        <v>-394</v>
      </c>
      <c r="CC43" s="81">
        <f t="shared" si="129"/>
        <v>-321</v>
      </c>
      <c r="CD43" s="81">
        <f t="shared" si="129"/>
        <v>-657</v>
      </c>
      <c r="CE43" s="81">
        <f t="shared" si="129"/>
        <v>-941</v>
      </c>
      <c r="CF43" s="81">
        <f t="shared" si="129"/>
        <v>-974</v>
      </c>
      <c r="CG43" s="81">
        <f t="shared" si="129"/>
        <v>-1555</v>
      </c>
      <c r="CH43" s="81">
        <f t="shared" si="129"/>
        <v>-1585</v>
      </c>
      <c r="CI43" s="81">
        <f t="shared" si="129"/>
        <v>-662</v>
      </c>
      <c r="CJ43" s="81">
        <f t="shared" si="129"/>
        <v>-252</v>
      </c>
      <c r="CK43" s="81">
        <f t="shared" si="129"/>
        <v>-647</v>
      </c>
      <c r="CL43" s="81">
        <f t="shared" si="129"/>
        <v>287</v>
      </c>
      <c r="CM43" s="254">
        <f t="shared" si="129"/>
        <v>454</v>
      </c>
      <c r="CN43" s="254">
        <f t="shared" si="129"/>
        <v>554</v>
      </c>
      <c r="CO43" s="254">
        <f t="shared" si="129"/>
        <v>985</v>
      </c>
      <c r="CP43" s="254">
        <f t="shared" si="129"/>
        <v>74</v>
      </c>
      <c r="CQ43" s="291">
        <f t="shared" si="129"/>
        <v>310</v>
      </c>
      <c r="CR43" s="291">
        <f t="shared" si="129"/>
        <v>394</v>
      </c>
      <c r="CS43" s="291">
        <f t="shared" si="129"/>
        <v>442</v>
      </c>
      <c r="CT43" s="291">
        <f t="shared" si="129"/>
        <v>314</v>
      </c>
      <c r="CU43" s="291">
        <f t="shared" si="129"/>
        <v>587</v>
      </c>
      <c r="CV43" s="291">
        <f t="shared" si="129"/>
        <v>361</v>
      </c>
      <c r="CW43" s="291">
        <f t="shared" si="129"/>
        <v>-15</v>
      </c>
      <c r="CX43" s="291">
        <f t="shared" si="129"/>
        <v>132</v>
      </c>
      <c r="CY43" s="291">
        <f t="shared" si="129"/>
        <v>-201</v>
      </c>
      <c r="CZ43" s="291">
        <f t="shared" si="129"/>
        <v>-480</v>
      </c>
      <c r="DA43" s="291">
        <f t="shared" si="129"/>
        <v>-911</v>
      </c>
      <c r="DB43" s="291">
        <f t="shared" si="129"/>
        <v>322</v>
      </c>
      <c r="DC43" s="291">
        <f t="shared" si="129"/>
        <v>22</v>
      </c>
      <c r="DD43" s="291">
        <f t="shared" si="129"/>
        <v>199</v>
      </c>
      <c r="DE43" s="291">
        <f t="shared" si="129"/>
        <v>285</v>
      </c>
      <c r="DF43" s="291">
        <f t="shared" si="129"/>
        <v>-114</v>
      </c>
      <c r="DG43" s="291">
        <f t="shared" si="129"/>
        <v>-52</v>
      </c>
      <c r="DH43" s="291">
        <f t="shared" si="129"/>
        <v>15</v>
      </c>
      <c r="DI43" s="291">
        <f t="shared" si="129"/>
        <v>242</v>
      </c>
      <c r="DJ43" s="291">
        <f t="shared" si="129"/>
        <v>41</v>
      </c>
      <c r="DK43" s="291">
        <f t="shared" si="129"/>
        <v>-107</v>
      </c>
      <c r="DL43" s="291">
        <f t="shared" si="129"/>
        <v>20</v>
      </c>
      <c r="DM43" s="291">
        <f t="shared" si="129"/>
        <v>182</v>
      </c>
      <c r="DN43" s="291">
        <f t="shared" si="129"/>
        <v>-468</v>
      </c>
      <c r="DO43" s="291">
        <f t="shared" si="129"/>
        <v>-290</v>
      </c>
      <c r="DP43" s="291">
        <f t="shared" si="129"/>
        <v>-347</v>
      </c>
      <c r="DQ43" s="291">
        <f t="shared" si="129"/>
        <v>-78</v>
      </c>
      <c r="DR43" s="291">
        <f t="shared" si="129"/>
        <v>420</v>
      </c>
      <c r="DS43" s="291">
        <f t="shared" si="129"/>
        <v>228</v>
      </c>
      <c r="DT43" s="291">
        <f t="shared" si="129"/>
        <v>503</v>
      </c>
      <c r="DU43" s="291">
        <f t="shared" si="129"/>
        <v>290</v>
      </c>
      <c r="DV43" s="291">
        <f t="shared" si="129"/>
        <v>-74</v>
      </c>
      <c r="DW43" s="291">
        <f t="shared" si="129"/>
        <v>657</v>
      </c>
      <c r="DX43" s="291">
        <f t="shared" si="129"/>
        <v>-209</v>
      </c>
      <c r="DY43" s="291">
        <f t="shared" si="129"/>
        <v>-431</v>
      </c>
      <c r="DZ43" s="325"/>
      <c r="EA43" s="61">
        <f>'MONTHLY SUMMARIES'!J31</f>
        <v>2920</v>
      </c>
    </row>
    <row r="44" spans="1:131" s="56" customFormat="1" x14ac:dyDescent="0.2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3045</v>
      </c>
      <c r="X44" s="79">
        <f>X43-X45</f>
        <v>2920</v>
      </c>
      <c r="Y44" s="205">
        <f>Y43-Y45</f>
        <v>2525</v>
      </c>
      <c r="Z44" s="205">
        <f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49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400">
        <v>2874</v>
      </c>
      <c r="BI44" s="428">
        <v>2582</v>
      </c>
      <c r="BJ44" s="428">
        <v>3310</v>
      </c>
      <c r="BK44" s="428">
        <v>4235</v>
      </c>
      <c r="BL44" s="277">
        <v>4681</v>
      </c>
      <c r="BM44" s="277">
        <v>4451</v>
      </c>
      <c r="BN44" s="277">
        <v>4681</v>
      </c>
      <c r="BO44" s="277">
        <v>3822</v>
      </c>
      <c r="BP44" s="277">
        <v>3314</v>
      </c>
      <c r="BQ44" s="277">
        <v>3829</v>
      </c>
      <c r="BR44" s="277">
        <v>2973</v>
      </c>
      <c r="BS44" s="277">
        <v>2907</v>
      </c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325"/>
      <c r="EA44" s="75">
        <f>EA43-EA45</f>
        <v>2907</v>
      </c>
    </row>
    <row r="45" spans="1:131" s="56" customFormat="1" x14ac:dyDescent="0.2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49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400">
        <v>26</v>
      </c>
      <c r="BI45" s="428">
        <v>29</v>
      </c>
      <c r="BJ45" s="428">
        <v>27</v>
      </c>
      <c r="BK45" s="428">
        <v>27</v>
      </c>
      <c r="BL45" s="277">
        <v>31</v>
      </c>
      <c r="BM45" s="277">
        <v>16</v>
      </c>
      <c r="BN45" s="277">
        <v>47</v>
      </c>
      <c r="BO45" s="277">
        <v>27</v>
      </c>
      <c r="BP45" s="277">
        <v>19</v>
      </c>
      <c r="BQ45" s="277">
        <v>20</v>
      </c>
      <c r="BR45" s="277">
        <v>10</v>
      </c>
      <c r="BS45" s="277">
        <v>13</v>
      </c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325"/>
      <c r="EA45" s="61">
        <f>GETPIVOTDATA("VALUE",'CRS ESCO pvt'!$I$2,"DATE_FILE",$EA$8,"COMPANY",$EA$6,"TRIM_CAT","Residential-ESCO","TRIM_LINE",A42)</f>
        <v>13</v>
      </c>
    </row>
    <row r="46" spans="1:131" s="56" customFormat="1" x14ac:dyDescent="0.25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49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400">
        <v>634</v>
      </c>
      <c r="BI46" s="428">
        <v>648</v>
      </c>
      <c r="BJ46" s="428">
        <v>918</v>
      </c>
      <c r="BK46" s="428">
        <v>874</v>
      </c>
      <c r="BL46" s="277">
        <v>909</v>
      </c>
      <c r="BM46" s="277">
        <v>841</v>
      </c>
      <c r="BN46" s="277">
        <v>1165</v>
      </c>
      <c r="BO46" s="277">
        <v>621</v>
      </c>
      <c r="BP46" s="277">
        <v>609</v>
      </c>
      <c r="BQ46" s="277">
        <v>621</v>
      </c>
      <c r="BR46" s="277">
        <v>518</v>
      </c>
      <c r="BS46" s="277">
        <v>560</v>
      </c>
      <c r="BT46" s="277"/>
      <c r="BU46" s="80">
        <f t="shared" ref="BU46:DY46" si="130">O46-C46</f>
        <v>29</v>
      </c>
      <c r="BV46" s="81">
        <f t="shared" si="130"/>
        <v>-19</v>
      </c>
      <c r="BW46" s="81">
        <f t="shared" si="130"/>
        <v>-257</v>
      </c>
      <c r="BX46" s="81">
        <f t="shared" si="130"/>
        <v>-308</v>
      </c>
      <c r="BY46" s="81">
        <f t="shared" si="130"/>
        <v>-130</v>
      </c>
      <c r="BZ46" s="81">
        <f t="shared" si="130"/>
        <v>-77</v>
      </c>
      <c r="CA46" s="81">
        <f t="shared" si="130"/>
        <v>-49</v>
      </c>
      <c r="CB46" s="81">
        <f t="shared" si="130"/>
        <v>-61</v>
      </c>
      <c r="CC46" s="81">
        <f t="shared" si="130"/>
        <v>31</v>
      </c>
      <c r="CD46" s="81">
        <f t="shared" si="130"/>
        <v>-99</v>
      </c>
      <c r="CE46" s="81">
        <f t="shared" si="130"/>
        <v>-73</v>
      </c>
      <c r="CF46" s="81">
        <f t="shared" si="130"/>
        <v>-77</v>
      </c>
      <c r="CG46" s="81">
        <f t="shared" si="130"/>
        <v>-51</v>
      </c>
      <c r="CH46" s="81">
        <f t="shared" si="130"/>
        <v>-63</v>
      </c>
      <c r="CI46" s="81">
        <f t="shared" si="130"/>
        <v>65</v>
      </c>
      <c r="CJ46" s="81">
        <f t="shared" si="130"/>
        <v>356</v>
      </c>
      <c r="CK46" s="81">
        <f t="shared" si="130"/>
        <v>57</v>
      </c>
      <c r="CL46" s="81">
        <f t="shared" si="130"/>
        <v>79</v>
      </c>
      <c r="CM46" s="254">
        <f t="shared" si="130"/>
        <v>146</v>
      </c>
      <c r="CN46" s="254">
        <f t="shared" si="130"/>
        <v>138</v>
      </c>
      <c r="CO46" s="254">
        <f t="shared" si="130"/>
        <v>60</v>
      </c>
      <c r="CP46" s="254">
        <f t="shared" si="130"/>
        <v>-79</v>
      </c>
      <c r="CQ46" s="291">
        <f t="shared" si="130"/>
        <v>113</v>
      </c>
      <c r="CR46" s="291">
        <f t="shared" si="130"/>
        <v>206</v>
      </c>
      <c r="CS46" s="291">
        <f t="shared" si="130"/>
        <v>148</v>
      </c>
      <c r="CT46" s="291">
        <f t="shared" si="130"/>
        <v>148</v>
      </c>
      <c r="CU46" s="291">
        <f t="shared" si="130"/>
        <v>136</v>
      </c>
      <c r="CV46" s="291">
        <f t="shared" si="130"/>
        <v>-99</v>
      </c>
      <c r="CW46" s="291">
        <f t="shared" si="130"/>
        <v>-305</v>
      </c>
      <c r="CX46" s="291">
        <f t="shared" si="130"/>
        <v>-32</v>
      </c>
      <c r="CY46" s="291">
        <f t="shared" si="130"/>
        <v>-1</v>
      </c>
      <c r="CZ46" s="291">
        <f t="shared" si="130"/>
        <v>-24</v>
      </c>
      <c r="DA46" s="291">
        <f t="shared" si="130"/>
        <v>38</v>
      </c>
      <c r="DB46" s="291">
        <f t="shared" si="130"/>
        <v>255</v>
      </c>
      <c r="DC46" s="291">
        <f t="shared" si="130"/>
        <v>138</v>
      </c>
      <c r="DD46" s="291">
        <f t="shared" si="130"/>
        <v>136</v>
      </c>
      <c r="DE46" s="291">
        <f t="shared" si="130"/>
        <v>77</v>
      </c>
      <c r="DF46" s="291">
        <f t="shared" si="130"/>
        <v>22</v>
      </c>
      <c r="DG46" s="291">
        <f t="shared" si="130"/>
        <v>81</v>
      </c>
      <c r="DH46" s="291">
        <f t="shared" si="130"/>
        <v>41</v>
      </c>
      <c r="DI46" s="291">
        <f t="shared" si="130"/>
        <v>49</v>
      </c>
      <c r="DJ46" s="291">
        <f t="shared" si="130"/>
        <v>66</v>
      </c>
      <c r="DK46" s="291">
        <f t="shared" si="130"/>
        <v>34</v>
      </c>
      <c r="DL46" s="291">
        <f t="shared" si="130"/>
        <v>39</v>
      </c>
      <c r="DM46" s="291">
        <f t="shared" si="130"/>
        <v>75</v>
      </c>
      <c r="DN46" s="291">
        <f t="shared" si="130"/>
        <v>-35</v>
      </c>
      <c r="DO46" s="291">
        <f t="shared" si="130"/>
        <v>37</v>
      </c>
      <c r="DP46" s="291">
        <f t="shared" si="130"/>
        <v>103</v>
      </c>
      <c r="DQ46" s="291">
        <f t="shared" si="130"/>
        <v>111</v>
      </c>
      <c r="DR46" s="291">
        <f t="shared" si="130"/>
        <v>111</v>
      </c>
      <c r="DS46" s="291">
        <f t="shared" si="130"/>
        <v>65</v>
      </c>
      <c r="DT46" s="291">
        <f t="shared" si="130"/>
        <v>421</v>
      </c>
      <c r="DU46" s="291">
        <f t="shared" si="130"/>
        <v>-30</v>
      </c>
      <c r="DV46" s="291">
        <f t="shared" si="130"/>
        <v>3</v>
      </c>
      <c r="DW46" s="291">
        <f t="shared" si="130"/>
        <v>56</v>
      </c>
      <c r="DX46" s="291">
        <f t="shared" si="130"/>
        <v>-47</v>
      </c>
      <c r="DY46" s="291">
        <f t="shared" si="130"/>
        <v>-58</v>
      </c>
      <c r="DZ46" s="325"/>
      <c r="EA46" s="61">
        <f>'MONTHLY SUMMARIES'!J32</f>
        <v>560</v>
      </c>
    </row>
    <row r="47" spans="1:131" s="56" customFormat="1" x14ac:dyDescent="0.2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434</v>
      </c>
      <c r="X47" s="79">
        <f>X46-X48</f>
        <v>482</v>
      </c>
      <c r="Y47" s="205">
        <f>Y46-Y48</f>
        <v>348</v>
      </c>
      <c r="Z47" s="205">
        <f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49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400">
        <v>627</v>
      </c>
      <c r="BI47" s="428">
        <v>638</v>
      </c>
      <c r="BJ47" s="428">
        <v>907</v>
      </c>
      <c r="BK47" s="428">
        <v>862</v>
      </c>
      <c r="BL47" s="277">
        <v>898</v>
      </c>
      <c r="BM47" s="277">
        <v>835</v>
      </c>
      <c r="BN47" s="277">
        <v>1158</v>
      </c>
      <c r="BO47" s="277">
        <v>618</v>
      </c>
      <c r="BP47" s="277">
        <v>606</v>
      </c>
      <c r="BQ47" s="277">
        <v>619</v>
      </c>
      <c r="BR47" s="277">
        <v>513</v>
      </c>
      <c r="BS47" s="277">
        <v>557</v>
      </c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325"/>
      <c r="EA47" s="75">
        <f>EA46-EA48</f>
        <v>557</v>
      </c>
    </row>
    <row r="48" spans="1:131" s="56" customFormat="1" x14ac:dyDescent="0.2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49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400">
        <v>7</v>
      </c>
      <c r="BI48" s="428">
        <v>10</v>
      </c>
      <c r="BJ48" s="428">
        <v>11</v>
      </c>
      <c r="BK48" s="428">
        <v>12</v>
      </c>
      <c r="BL48" s="277">
        <v>11</v>
      </c>
      <c r="BM48" s="277">
        <v>6</v>
      </c>
      <c r="BN48" s="277">
        <v>7</v>
      </c>
      <c r="BO48" s="277">
        <v>3</v>
      </c>
      <c r="BP48" s="277">
        <v>3</v>
      </c>
      <c r="BQ48" s="277">
        <v>2</v>
      </c>
      <c r="BR48" s="277">
        <v>5</v>
      </c>
      <c r="BS48" s="277">
        <v>3</v>
      </c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325"/>
      <c r="EA48" s="61">
        <f>GETPIVOTDATA("VALUE",'CRS ESCO pvt'!$I$2,"DATE_FILE",$EA$8,"COMPANY",$EA$6,"TRIM_CAT","Low Income Residential-ESCO","TRIM_LINE",A42)</f>
        <v>3</v>
      </c>
    </row>
    <row r="49" spans="1:131" s="56" customFormat="1" x14ac:dyDescent="0.25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49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400">
        <v>463</v>
      </c>
      <c r="BI49" s="428">
        <v>449</v>
      </c>
      <c r="BJ49" s="428">
        <v>507</v>
      </c>
      <c r="BK49" s="428">
        <v>533</v>
      </c>
      <c r="BL49" s="277">
        <v>606</v>
      </c>
      <c r="BM49" s="277">
        <v>569</v>
      </c>
      <c r="BN49" s="277">
        <v>555</v>
      </c>
      <c r="BO49" s="277">
        <v>421</v>
      </c>
      <c r="BP49" s="277">
        <v>357</v>
      </c>
      <c r="BQ49" s="277">
        <v>421</v>
      </c>
      <c r="BR49" s="277">
        <v>302</v>
      </c>
      <c r="BS49" s="277">
        <v>340</v>
      </c>
      <c r="BT49" s="277"/>
      <c r="BU49" s="80">
        <f t="shared" ref="BU49:CD51" si="131">O49-C49</f>
        <v>144</v>
      </c>
      <c r="BV49" s="81">
        <f t="shared" si="131"/>
        <v>185</v>
      </c>
      <c r="BW49" s="81">
        <f t="shared" si="131"/>
        <v>-12</v>
      </c>
      <c r="BX49" s="81">
        <f t="shared" si="131"/>
        <v>9</v>
      </c>
      <c r="BY49" s="81">
        <f t="shared" si="131"/>
        <v>-73</v>
      </c>
      <c r="BZ49" s="81">
        <f t="shared" si="131"/>
        <v>-143</v>
      </c>
      <c r="CA49" s="81">
        <f t="shared" si="131"/>
        <v>-12</v>
      </c>
      <c r="CB49" s="81">
        <f t="shared" si="131"/>
        <v>23</v>
      </c>
      <c r="CC49" s="81">
        <f t="shared" si="131"/>
        <v>-28</v>
      </c>
      <c r="CD49" s="81">
        <f t="shared" si="131"/>
        <v>-135</v>
      </c>
      <c r="CE49" s="81">
        <f t="shared" ref="CE49:CN51" si="132">Y49-M49</f>
        <v>65</v>
      </c>
      <c r="CF49" s="81">
        <f t="shared" si="132"/>
        <v>-121</v>
      </c>
      <c r="CG49" s="81">
        <f t="shared" si="132"/>
        <v>-309</v>
      </c>
      <c r="CH49" s="81">
        <f t="shared" si="132"/>
        <v>-426</v>
      </c>
      <c r="CI49" s="81">
        <f t="shared" si="132"/>
        <v>-252</v>
      </c>
      <c r="CJ49" s="81">
        <f t="shared" si="132"/>
        <v>-106</v>
      </c>
      <c r="CK49" s="81">
        <f t="shared" si="132"/>
        <v>6</v>
      </c>
      <c r="CL49" s="81">
        <f t="shared" si="132"/>
        <v>-27</v>
      </c>
      <c r="CM49" s="254">
        <f t="shared" si="132"/>
        <v>47</v>
      </c>
      <c r="CN49" s="254">
        <f t="shared" si="132"/>
        <v>105</v>
      </c>
      <c r="CO49" s="254">
        <f t="shared" ref="CO49:CX51" si="133">AI49-W49</f>
        <v>315</v>
      </c>
      <c r="CP49" s="254">
        <f t="shared" si="133"/>
        <v>93</v>
      </c>
      <c r="CQ49" s="291">
        <f t="shared" si="133"/>
        <v>371</v>
      </c>
      <c r="CR49" s="291">
        <f t="shared" si="133"/>
        <v>168</v>
      </c>
      <c r="CS49" s="291">
        <f t="shared" si="133"/>
        <v>377</v>
      </c>
      <c r="CT49" s="291">
        <f t="shared" si="133"/>
        <v>219</v>
      </c>
      <c r="CU49" s="291">
        <f t="shared" si="133"/>
        <v>215</v>
      </c>
      <c r="CV49" s="291">
        <f t="shared" si="133"/>
        <v>190</v>
      </c>
      <c r="CW49" s="291">
        <f t="shared" si="133"/>
        <v>129</v>
      </c>
      <c r="CX49" s="291">
        <f t="shared" si="133"/>
        <v>132</v>
      </c>
      <c r="CY49" s="291">
        <f t="shared" ref="CY49:DH51" si="134">AS49-AG49</f>
        <v>107</v>
      </c>
      <c r="CZ49" s="291">
        <f t="shared" si="134"/>
        <v>-23</v>
      </c>
      <c r="DA49" s="291">
        <f t="shared" si="134"/>
        <v>-294</v>
      </c>
      <c r="DB49" s="291">
        <f t="shared" si="134"/>
        <v>-24</v>
      </c>
      <c r="DC49" s="291">
        <f t="shared" si="134"/>
        <v>-350</v>
      </c>
      <c r="DD49" s="291">
        <f t="shared" si="134"/>
        <v>-216</v>
      </c>
      <c r="DE49" s="291">
        <f t="shared" si="134"/>
        <v>-252</v>
      </c>
      <c r="DF49" s="291">
        <f t="shared" si="134"/>
        <v>-96</v>
      </c>
      <c r="DG49" s="291">
        <f t="shared" si="134"/>
        <v>-111</v>
      </c>
      <c r="DH49" s="291">
        <f t="shared" si="134"/>
        <v>-112</v>
      </c>
      <c r="DI49" s="291">
        <f t="shared" ref="DI49:DY51" si="135">BC49-AQ49</f>
        <v>-94</v>
      </c>
      <c r="DJ49" s="291">
        <f t="shared" si="135"/>
        <v>5</v>
      </c>
      <c r="DK49" s="291">
        <f t="shared" si="135"/>
        <v>-118</v>
      </c>
      <c r="DL49" s="291">
        <f t="shared" si="135"/>
        <v>-54</v>
      </c>
      <c r="DM49" s="291">
        <f t="shared" si="135"/>
        <v>6</v>
      </c>
      <c r="DN49" s="291">
        <f t="shared" si="135"/>
        <v>-28</v>
      </c>
      <c r="DO49" s="291">
        <f t="shared" si="135"/>
        <v>-6</v>
      </c>
      <c r="DP49" s="291">
        <f t="shared" si="135"/>
        <v>40</v>
      </c>
      <c r="DQ49" s="291">
        <f t="shared" si="135"/>
        <v>-45</v>
      </c>
      <c r="DR49" s="291">
        <f t="shared" si="135"/>
        <v>18</v>
      </c>
      <c r="DS49" s="291">
        <f t="shared" si="135"/>
        <v>-20</v>
      </c>
      <c r="DT49" s="291">
        <f t="shared" si="135"/>
        <v>0</v>
      </c>
      <c r="DU49" s="291">
        <f t="shared" si="135"/>
        <v>-24</v>
      </c>
      <c r="DV49" s="291">
        <f t="shared" si="135"/>
        <v>-142</v>
      </c>
      <c r="DW49" s="291">
        <f t="shared" si="135"/>
        <v>15</v>
      </c>
      <c r="DX49" s="291">
        <f t="shared" si="135"/>
        <v>-104</v>
      </c>
      <c r="DY49" s="291">
        <f t="shared" si="135"/>
        <v>-93</v>
      </c>
      <c r="DZ49" s="325"/>
      <c r="EA49" s="61">
        <f>'MONTHLY SUMMARIES'!J33</f>
        <v>340</v>
      </c>
    </row>
    <row r="50" spans="1:131" s="56" customFormat="1" x14ac:dyDescent="0.25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49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400">
        <v>25</v>
      </c>
      <c r="BI50" s="428">
        <v>19</v>
      </c>
      <c r="BJ50" s="428">
        <v>20</v>
      </c>
      <c r="BK50" s="428">
        <v>23</v>
      </c>
      <c r="BL50" s="277">
        <v>18</v>
      </c>
      <c r="BM50" s="277">
        <v>24</v>
      </c>
      <c r="BN50" s="277">
        <v>33</v>
      </c>
      <c r="BO50" s="277">
        <v>18</v>
      </c>
      <c r="BP50" s="277">
        <v>19</v>
      </c>
      <c r="BQ50" s="277">
        <v>18</v>
      </c>
      <c r="BR50" s="277">
        <v>8</v>
      </c>
      <c r="BS50" s="277">
        <v>13</v>
      </c>
      <c r="BT50" s="277"/>
      <c r="BU50" s="80">
        <f t="shared" si="131"/>
        <v>13</v>
      </c>
      <c r="BV50" s="81">
        <f t="shared" si="131"/>
        <v>-3</v>
      </c>
      <c r="BW50" s="81">
        <f t="shared" si="131"/>
        <v>-12</v>
      </c>
      <c r="BX50" s="81">
        <f t="shared" si="131"/>
        <v>6</v>
      </c>
      <c r="BY50" s="81">
        <f t="shared" si="131"/>
        <v>4</v>
      </c>
      <c r="BZ50" s="81">
        <f t="shared" si="131"/>
        <v>1</v>
      </c>
      <c r="CA50" s="81">
        <f t="shared" si="131"/>
        <v>-9</v>
      </c>
      <c r="CB50" s="81">
        <f t="shared" si="131"/>
        <v>0</v>
      </c>
      <c r="CC50" s="81">
        <f t="shared" si="131"/>
        <v>0</v>
      </c>
      <c r="CD50" s="81">
        <f t="shared" si="131"/>
        <v>-5</v>
      </c>
      <c r="CE50" s="81">
        <f t="shared" si="132"/>
        <v>4</v>
      </c>
      <c r="CF50" s="81">
        <f t="shared" si="132"/>
        <v>-4</v>
      </c>
      <c r="CG50" s="81">
        <f t="shared" si="132"/>
        <v>-18</v>
      </c>
      <c r="CH50" s="81">
        <f t="shared" si="132"/>
        <v>-23</v>
      </c>
      <c r="CI50" s="81">
        <f t="shared" si="132"/>
        <v>-15</v>
      </c>
      <c r="CJ50" s="81">
        <f t="shared" si="132"/>
        <v>-4</v>
      </c>
      <c r="CK50" s="81">
        <f t="shared" si="132"/>
        <v>-7</v>
      </c>
      <c r="CL50" s="81">
        <f t="shared" si="132"/>
        <v>-10</v>
      </c>
      <c r="CM50" s="254">
        <f t="shared" si="132"/>
        <v>13</v>
      </c>
      <c r="CN50" s="254">
        <f t="shared" si="132"/>
        <v>8</v>
      </c>
      <c r="CO50" s="254">
        <f t="shared" si="133"/>
        <v>23</v>
      </c>
      <c r="CP50" s="254">
        <f t="shared" si="133"/>
        <v>12</v>
      </c>
      <c r="CQ50" s="291">
        <f t="shared" si="133"/>
        <v>16</v>
      </c>
      <c r="CR50" s="291">
        <f t="shared" si="133"/>
        <v>17</v>
      </c>
      <c r="CS50" s="291">
        <f t="shared" si="133"/>
        <v>11</v>
      </c>
      <c r="CT50" s="291">
        <f t="shared" si="133"/>
        <v>8</v>
      </c>
      <c r="CU50" s="291">
        <f t="shared" si="133"/>
        <v>6</v>
      </c>
      <c r="CV50" s="291">
        <f t="shared" si="133"/>
        <v>18</v>
      </c>
      <c r="CW50" s="291">
        <f t="shared" si="133"/>
        <v>14</v>
      </c>
      <c r="CX50" s="291">
        <f t="shared" si="133"/>
        <v>18</v>
      </c>
      <c r="CY50" s="291">
        <f t="shared" si="134"/>
        <v>13</v>
      </c>
      <c r="CZ50" s="291">
        <f t="shared" si="134"/>
        <v>-1</v>
      </c>
      <c r="DA50" s="291">
        <f t="shared" si="134"/>
        <v>-12</v>
      </c>
      <c r="DB50" s="291">
        <f t="shared" si="134"/>
        <v>-10</v>
      </c>
      <c r="DC50" s="291">
        <f t="shared" si="134"/>
        <v>-16</v>
      </c>
      <c r="DD50" s="291">
        <f t="shared" si="134"/>
        <v>-22</v>
      </c>
      <c r="DE50" s="291">
        <f t="shared" si="134"/>
        <v>-5</v>
      </c>
      <c r="DF50" s="291">
        <f t="shared" si="134"/>
        <v>5</v>
      </c>
      <c r="DG50" s="291">
        <f t="shared" si="134"/>
        <v>-1</v>
      </c>
      <c r="DH50" s="291">
        <f t="shared" si="134"/>
        <v>-3</v>
      </c>
      <c r="DI50" s="291">
        <f t="shared" si="135"/>
        <v>-11</v>
      </c>
      <c r="DJ50" s="291">
        <f t="shared" si="135"/>
        <v>-7</v>
      </c>
      <c r="DK50" s="291">
        <f t="shared" si="135"/>
        <v>-26</v>
      </c>
      <c r="DL50" s="291">
        <f t="shared" si="135"/>
        <v>-10</v>
      </c>
      <c r="DM50" s="291">
        <f t="shared" si="135"/>
        <v>-7</v>
      </c>
      <c r="DN50" s="291">
        <f t="shared" si="135"/>
        <v>7</v>
      </c>
      <c r="DO50" s="291">
        <f t="shared" si="135"/>
        <v>-2</v>
      </c>
      <c r="DP50" s="291">
        <f t="shared" si="135"/>
        <v>4</v>
      </c>
      <c r="DQ50" s="291">
        <f t="shared" si="135"/>
        <v>-2</v>
      </c>
      <c r="DR50" s="291">
        <f t="shared" si="135"/>
        <v>-9</v>
      </c>
      <c r="DS50" s="291">
        <f t="shared" si="135"/>
        <v>-9</v>
      </c>
      <c r="DT50" s="291">
        <f t="shared" si="135"/>
        <v>-5</v>
      </c>
      <c r="DU50" s="291">
        <f t="shared" si="135"/>
        <v>-2</v>
      </c>
      <c r="DV50" s="291">
        <f t="shared" si="135"/>
        <v>-6</v>
      </c>
      <c r="DW50" s="291">
        <f t="shared" si="135"/>
        <v>9</v>
      </c>
      <c r="DX50" s="291">
        <f t="shared" si="135"/>
        <v>-1</v>
      </c>
      <c r="DY50" s="291">
        <f t="shared" si="135"/>
        <v>-2</v>
      </c>
      <c r="DZ50" s="325"/>
      <c r="EA50" s="61">
        <f>'MONTHLY SUMMARIES'!J34</f>
        <v>13</v>
      </c>
    </row>
    <row r="51" spans="1:131" s="56" customFormat="1" x14ac:dyDescent="0.25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49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400">
        <v>3</v>
      </c>
      <c r="BI51" s="428">
        <v>5</v>
      </c>
      <c r="BJ51" s="428">
        <v>2</v>
      </c>
      <c r="BK51" s="428">
        <v>2</v>
      </c>
      <c r="BL51" s="277">
        <v>10</v>
      </c>
      <c r="BM51" s="277">
        <v>3</v>
      </c>
      <c r="BN51" s="277">
        <v>3</v>
      </c>
      <c r="BO51" s="277">
        <v>4</v>
      </c>
      <c r="BP51" s="277">
        <v>5</v>
      </c>
      <c r="BQ51" s="277">
        <v>4</v>
      </c>
      <c r="BR51" s="277">
        <v>1</v>
      </c>
      <c r="BS51" s="277">
        <v>5</v>
      </c>
      <c r="BT51" s="277"/>
      <c r="BU51" s="80">
        <f t="shared" si="131"/>
        <v>4</v>
      </c>
      <c r="BV51" s="81">
        <f t="shared" si="131"/>
        <v>6</v>
      </c>
      <c r="BW51" s="81">
        <f t="shared" si="131"/>
        <v>2</v>
      </c>
      <c r="BX51" s="81">
        <f t="shared" si="131"/>
        <v>2</v>
      </c>
      <c r="BY51" s="81">
        <f t="shared" si="131"/>
        <v>2</v>
      </c>
      <c r="BZ51" s="81">
        <f t="shared" si="131"/>
        <v>4</v>
      </c>
      <c r="CA51" s="81">
        <f t="shared" si="131"/>
        <v>0</v>
      </c>
      <c r="CB51" s="81">
        <f t="shared" si="131"/>
        <v>4</v>
      </c>
      <c r="CC51" s="81">
        <f t="shared" si="131"/>
        <v>2</v>
      </c>
      <c r="CD51" s="81">
        <f t="shared" si="131"/>
        <v>-1</v>
      </c>
      <c r="CE51" s="81">
        <f t="shared" si="132"/>
        <v>-4</v>
      </c>
      <c r="CF51" s="81">
        <f t="shared" si="132"/>
        <v>1</v>
      </c>
      <c r="CG51" s="81">
        <f t="shared" si="132"/>
        <v>-2</v>
      </c>
      <c r="CH51" s="81">
        <f t="shared" si="132"/>
        <v>-4</v>
      </c>
      <c r="CI51" s="81">
        <f t="shared" si="132"/>
        <v>-3</v>
      </c>
      <c r="CJ51" s="81">
        <f t="shared" si="132"/>
        <v>3</v>
      </c>
      <c r="CK51" s="81">
        <f t="shared" si="132"/>
        <v>1</v>
      </c>
      <c r="CL51" s="81">
        <f t="shared" si="132"/>
        <v>-5</v>
      </c>
      <c r="CM51" s="254">
        <f t="shared" si="132"/>
        <v>3</v>
      </c>
      <c r="CN51" s="254">
        <f t="shared" si="132"/>
        <v>-2</v>
      </c>
      <c r="CO51" s="254">
        <f t="shared" si="133"/>
        <v>1</v>
      </c>
      <c r="CP51" s="254">
        <f t="shared" si="133"/>
        <v>1</v>
      </c>
      <c r="CQ51" s="291">
        <f t="shared" si="133"/>
        <v>6</v>
      </c>
      <c r="CR51" s="291">
        <f t="shared" si="133"/>
        <v>1</v>
      </c>
      <c r="CS51" s="291">
        <f t="shared" si="133"/>
        <v>0</v>
      </c>
      <c r="CT51" s="291">
        <f t="shared" si="133"/>
        <v>-2</v>
      </c>
      <c r="CU51" s="291">
        <f t="shared" si="133"/>
        <v>3</v>
      </c>
      <c r="CV51" s="291">
        <f t="shared" si="133"/>
        <v>-1</v>
      </c>
      <c r="CW51" s="291">
        <f t="shared" si="133"/>
        <v>0</v>
      </c>
      <c r="CX51" s="291">
        <f t="shared" si="133"/>
        <v>-2</v>
      </c>
      <c r="CY51" s="291">
        <f t="shared" si="134"/>
        <v>2</v>
      </c>
      <c r="CZ51" s="291">
        <f t="shared" si="134"/>
        <v>-2</v>
      </c>
      <c r="DA51" s="291">
        <f t="shared" si="134"/>
        <v>4</v>
      </c>
      <c r="DB51" s="291">
        <f t="shared" si="134"/>
        <v>2</v>
      </c>
      <c r="DC51" s="291">
        <f t="shared" si="134"/>
        <v>0</v>
      </c>
      <c r="DD51" s="291">
        <f t="shared" si="134"/>
        <v>-2</v>
      </c>
      <c r="DE51" s="291">
        <f t="shared" si="134"/>
        <v>0</v>
      </c>
      <c r="DF51" s="291">
        <f t="shared" si="134"/>
        <v>-1</v>
      </c>
      <c r="DG51" s="291">
        <f t="shared" si="134"/>
        <v>-2</v>
      </c>
      <c r="DH51" s="291">
        <f t="shared" si="134"/>
        <v>-3</v>
      </c>
      <c r="DI51" s="291">
        <f t="shared" si="135"/>
        <v>-4</v>
      </c>
      <c r="DJ51" s="291">
        <f t="shared" si="135"/>
        <v>6</v>
      </c>
      <c r="DK51" s="291">
        <f t="shared" si="135"/>
        <v>-4</v>
      </c>
      <c r="DL51" s="291">
        <f t="shared" si="135"/>
        <v>1</v>
      </c>
      <c r="DM51" s="291">
        <f t="shared" si="135"/>
        <v>-5</v>
      </c>
      <c r="DN51" s="291">
        <f t="shared" si="135"/>
        <v>-1</v>
      </c>
      <c r="DO51" s="291">
        <f t="shared" si="135"/>
        <v>-1</v>
      </c>
      <c r="DP51" s="291">
        <f t="shared" si="135"/>
        <v>0</v>
      </c>
      <c r="DQ51" s="291">
        <f t="shared" si="135"/>
        <v>-1</v>
      </c>
      <c r="DR51" s="291">
        <f t="shared" si="135"/>
        <v>7</v>
      </c>
      <c r="DS51" s="291">
        <f t="shared" si="135"/>
        <v>-2</v>
      </c>
      <c r="DT51" s="291">
        <f t="shared" si="135"/>
        <v>-1</v>
      </c>
      <c r="DU51" s="291">
        <f t="shared" si="135"/>
        <v>2</v>
      </c>
      <c r="DV51" s="291">
        <f t="shared" si="135"/>
        <v>-1</v>
      </c>
      <c r="DW51" s="291">
        <f t="shared" si="135"/>
        <v>3</v>
      </c>
      <c r="DX51" s="291">
        <f t="shared" si="135"/>
        <v>0</v>
      </c>
      <c r="DY51" s="291">
        <f t="shared" si="135"/>
        <v>3</v>
      </c>
      <c r="DZ51" s="325"/>
      <c r="EA51" s="61">
        <f>'MONTHLY SUMMARIES'!J35</f>
        <v>5</v>
      </c>
    </row>
    <row r="52" spans="1:131" s="70" customFormat="1" x14ac:dyDescent="0.25">
      <c r="A52" s="144"/>
      <c r="B52" s="57" t="s">
        <v>148</v>
      </c>
      <c r="C52" s="133">
        <f>SUM(C43:C51)</f>
        <v>5822</v>
      </c>
      <c r="D52" s="134">
        <f t="shared" ref="D52:V52" si="136">SUM(D43:D51)</f>
        <v>7149</v>
      </c>
      <c r="E52" s="134">
        <f t="shared" si="136"/>
        <v>7246</v>
      </c>
      <c r="F52" s="134">
        <f t="shared" si="136"/>
        <v>6145</v>
      </c>
      <c r="G52" s="134">
        <f t="shared" si="136"/>
        <v>5969</v>
      </c>
      <c r="H52" s="134">
        <f t="shared" si="136"/>
        <v>5419</v>
      </c>
      <c r="I52" s="134">
        <f t="shared" si="136"/>
        <v>4461</v>
      </c>
      <c r="J52" s="134">
        <f t="shared" si="136"/>
        <v>4332</v>
      </c>
      <c r="K52" s="134">
        <f t="shared" si="136"/>
        <v>4275</v>
      </c>
      <c r="L52" s="135">
        <f t="shared" si="136"/>
        <v>4801</v>
      </c>
      <c r="M52" s="134">
        <f t="shared" si="136"/>
        <v>4333</v>
      </c>
      <c r="N52" s="134">
        <f t="shared" si="136"/>
        <v>5278</v>
      </c>
      <c r="O52" s="134">
        <f t="shared" si="136"/>
        <v>6561</v>
      </c>
      <c r="P52" s="134">
        <f t="shared" si="136"/>
        <v>7306</v>
      </c>
      <c r="Q52" s="134">
        <f t="shared" si="136"/>
        <v>5647</v>
      </c>
      <c r="R52" s="134">
        <f t="shared" si="136"/>
        <v>5162</v>
      </c>
      <c r="S52" s="134">
        <f t="shared" si="136"/>
        <v>5262</v>
      </c>
      <c r="T52" s="134">
        <f t="shared" si="136"/>
        <v>3860</v>
      </c>
      <c r="U52" s="134">
        <f t="shared" si="136"/>
        <v>3811</v>
      </c>
      <c r="V52" s="134">
        <f t="shared" si="136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0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1">
        <v>4025</v>
      </c>
      <c r="BI52" s="429">
        <v>3732</v>
      </c>
      <c r="BJ52" s="429">
        <v>4784</v>
      </c>
      <c r="BK52" s="429">
        <v>5694</v>
      </c>
      <c r="BL52" s="278">
        <v>6255</v>
      </c>
      <c r="BM52" s="278">
        <v>5904</v>
      </c>
      <c r="BN52" s="278">
        <v>6484</v>
      </c>
      <c r="BO52" s="278">
        <v>4913</v>
      </c>
      <c r="BP52" s="278">
        <v>4323</v>
      </c>
      <c r="BQ52" s="278">
        <v>4913</v>
      </c>
      <c r="BR52" s="278">
        <v>3812</v>
      </c>
      <c r="BS52" s="278">
        <v>3838</v>
      </c>
      <c r="BT52" s="278"/>
      <c r="BU52" s="82">
        <f>SUM(BU43:BU51)</f>
        <v>739</v>
      </c>
      <c r="BV52" s="136">
        <f t="shared" ref="BV52" si="137">SUM(BV43:BV51)</f>
        <v>157</v>
      </c>
      <c r="BW52" s="136">
        <f t="shared" ref="BW52:CB52" si="138">SUM(BW43:BW51)</f>
        <v>-1599</v>
      </c>
      <c r="BX52" s="136">
        <f t="shared" si="138"/>
        <v>-983</v>
      </c>
      <c r="BY52" s="136">
        <f t="shared" si="138"/>
        <v>-707</v>
      </c>
      <c r="BZ52" s="136">
        <f t="shared" si="138"/>
        <v>-1559</v>
      </c>
      <c r="CA52" s="136">
        <f t="shared" si="138"/>
        <v>-650</v>
      </c>
      <c r="CB52" s="136">
        <f t="shared" si="138"/>
        <v>-428</v>
      </c>
      <c r="CC52" s="136">
        <f t="shared" ref="CC52:CD52" si="139">SUM(CC43:CC51)</f>
        <v>-316</v>
      </c>
      <c r="CD52" s="136">
        <f t="shared" si="139"/>
        <v>-897</v>
      </c>
      <c r="CE52" s="136">
        <f t="shared" ref="CE52:CF52" si="140">SUM(CE43:CE51)</f>
        <v>-949</v>
      </c>
      <c r="CF52" s="136">
        <f t="shared" si="140"/>
        <v>-1175</v>
      </c>
      <c r="CG52" s="136">
        <f t="shared" ref="CG52:CH52" si="141">SUM(CG43:CG51)</f>
        <v>-1935</v>
      </c>
      <c r="CH52" s="136">
        <f t="shared" si="141"/>
        <v>-2101</v>
      </c>
      <c r="CI52" s="136">
        <f t="shared" ref="CI52:CJ52" si="142">SUM(CI43:CI51)</f>
        <v>-867</v>
      </c>
      <c r="CJ52" s="136">
        <f t="shared" si="142"/>
        <v>-3</v>
      </c>
      <c r="CK52" s="136">
        <f t="shared" ref="CK52:CL52" si="143">SUM(CK43:CK51)</f>
        <v>-590</v>
      </c>
      <c r="CL52" s="136">
        <f t="shared" si="143"/>
        <v>324</v>
      </c>
      <c r="CM52" s="255">
        <f t="shared" ref="CM52:CN52" si="144">SUM(CM43:CM51)</f>
        <v>663</v>
      </c>
      <c r="CN52" s="255">
        <f t="shared" si="144"/>
        <v>803</v>
      </c>
      <c r="CO52" s="255">
        <f t="shared" ref="CO52:CQ52" si="145">SUM(CO43:CO51)</f>
        <v>1384</v>
      </c>
      <c r="CP52" s="255">
        <f t="shared" si="145"/>
        <v>101</v>
      </c>
      <c r="CQ52" s="292">
        <f t="shared" si="145"/>
        <v>816</v>
      </c>
      <c r="CR52" s="292">
        <f t="shared" ref="CR52:CS52" si="146">SUM(CR43:CR51)</f>
        <v>786</v>
      </c>
      <c r="CS52" s="292">
        <f t="shared" si="146"/>
        <v>978</v>
      </c>
      <c r="CT52" s="292">
        <f t="shared" ref="CT52:CU52" si="147">SUM(CT43:CT51)</f>
        <v>687</v>
      </c>
      <c r="CU52" s="292">
        <f t="shared" si="147"/>
        <v>947</v>
      </c>
      <c r="CV52" s="292">
        <f t="shared" ref="CV52" si="148">SUM(CV43:CV51)</f>
        <v>469</v>
      </c>
      <c r="CW52" s="292">
        <f t="shared" ref="CW52" si="149">SUM(CW43:CW51)</f>
        <v>-177</v>
      </c>
      <c r="CX52" s="292">
        <f t="shared" ref="CX52" si="150">SUM(CX43:CX51)</f>
        <v>248</v>
      </c>
      <c r="CY52" s="292">
        <f t="shared" ref="CY52" si="151">SUM(CY43:CY51)</f>
        <v>-80</v>
      </c>
      <c r="CZ52" s="292">
        <f t="shared" ref="CZ52" si="152">SUM(CZ43:CZ51)</f>
        <v>-530</v>
      </c>
      <c r="DA52" s="292">
        <f t="shared" ref="DA52" si="153">SUM(DA43:DA51)</f>
        <v>-1175</v>
      </c>
      <c r="DB52" s="292">
        <f t="shared" ref="DB52" si="154">SUM(DB43:DB51)</f>
        <v>545</v>
      </c>
      <c r="DC52" s="292">
        <f t="shared" ref="DC52" si="155">SUM(DC43:DC51)</f>
        <v>-206</v>
      </c>
      <c r="DD52" s="292">
        <f t="shared" ref="DD52:DE52" si="156">SUM(DD43:DD51)</f>
        <v>95</v>
      </c>
      <c r="DE52" s="292">
        <f t="shared" si="156"/>
        <v>105</v>
      </c>
      <c r="DF52" s="292">
        <f t="shared" ref="DF52" si="157">SUM(DF43:DF51)</f>
        <v>-184</v>
      </c>
      <c r="DG52" s="292">
        <f t="shared" ref="DG52" si="158">SUM(DG43:DG51)</f>
        <v>-85</v>
      </c>
      <c r="DH52" s="292">
        <f t="shared" ref="DH52" si="159">SUM(DH43:DH51)</f>
        <v>-62</v>
      </c>
      <c r="DI52" s="292">
        <f t="shared" ref="DI52" si="160">SUM(DI43:DI51)</f>
        <v>182</v>
      </c>
      <c r="DJ52" s="292">
        <f t="shared" ref="DJ52" si="161">SUM(DJ43:DJ51)</f>
        <v>111</v>
      </c>
      <c r="DK52" s="292">
        <f t="shared" ref="DK52:DL52" si="162">SUM(DK43:DK51)</f>
        <v>-221</v>
      </c>
      <c r="DL52" s="292">
        <f t="shared" si="162"/>
        <v>-4</v>
      </c>
      <c r="DM52" s="292">
        <f t="shared" ref="DM52:DN52" si="163">SUM(DM43:DM51)</f>
        <v>251</v>
      </c>
      <c r="DN52" s="292">
        <f t="shared" si="163"/>
        <v>-525</v>
      </c>
      <c r="DO52" s="292">
        <f t="shared" ref="DO52:DP52" si="164">SUM(DO43:DO51)</f>
        <v>-262</v>
      </c>
      <c r="DP52" s="292">
        <f t="shared" si="164"/>
        <v>-200</v>
      </c>
      <c r="DQ52" s="292">
        <f t="shared" ref="DQ52" si="165">SUM(DQ43:DQ51)</f>
        <v>-15</v>
      </c>
      <c r="DR52" s="292">
        <f t="shared" ref="DR52:DS52" si="166">SUM(DR43:DR51)</f>
        <v>547</v>
      </c>
      <c r="DS52" s="292">
        <f t="shared" si="166"/>
        <v>262</v>
      </c>
      <c r="DT52" s="292">
        <f t="shared" ref="DT52" si="167">SUM(DT43:DT51)</f>
        <v>918</v>
      </c>
      <c r="DU52" s="292">
        <f t="shared" ref="DU52:DV52" si="168">SUM(DU43:DU51)</f>
        <v>236</v>
      </c>
      <c r="DV52" s="292">
        <f t="shared" si="168"/>
        <v>-220</v>
      </c>
      <c r="DW52" s="292">
        <f t="shared" ref="DW52" si="169">SUM(DW43:DW51)</f>
        <v>740</v>
      </c>
      <c r="DX52" s="292">
        <f t="shared" ref="DX52:DY52" si="170">SUM(DX43:DX51)</f>
        <v>-361</v>
      </c>
      <c r="DY52" s="292">
        <f t="shared" si="170"/>
        <v>-581</v>
      </c>
      <c r="DZ52" s="326"/>
      <c r="EA52" s="249">
        <f>EA43+EA46+EA49+EA50+EA51</f>
        <v>3838</v>
      </c>
    </row>
    <row r="53" spans="1:131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325"/>
      <c r="EA53" s="87"/>
    </row>
    <row r="54" spans="1:131" s="56" customFormat="1" x14ac:dyDescent="0.25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49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400">
        <v>9312</v>
      </c>
      <c r="BI54" s="428">
        <v>8709</v>
      </c>
      <c r="BJ54" s="428">
        <v>8437</v>
      </c>
      <c r="BK54" s="428">
        <v>8848</v>
      </c>
      <c r="BL54" s="277">
        <v>9546</v>
      </c>
      <c r="BM54" s="277">
        <v>10330</v>
      </c>
      <c r="BN54" s="277">
        <v>10776</v>
      </c>
      <c r="BO54" s="277">
        <v>9077</v>
      </c>
      <c r="BP54" s="277">
        <v>9704</v>
      </c>
      <c r="BQ54" s="277">
        <v>9077</v>
      </c>
      <c r="BR54" s="277">
        <v>9150</v>
      </c>
      <c r="BS54" s="277">
        <v>8472</v>
      </c>
      <c r="BT54" s="277"/>
      <c r="BU54" s="80">
        <f t="shared" ref="BU54:DY54" si="171">O54-C54</f>
        <v>198</v>
      </c>
      <c r="BV54" s="81">
        <f t="shared" si="171"/>
        <v>1253</v>
      </c>
      <c r="BW54" s="81">
        <f t="shared" si="171"/>
        <v>2117</v>
      </c>
      <c r="BX54" s="81">
        <f t="shared" si="171"/>
        <v>1940</v>
      </c>
      <c r="BY54" s="81">
        <f t="shared" si="171"/>
        <v>1829</v>
      </c>
      <c r="BZ54" s="81">
        <f t="shared" si="171"/>
        <v>2305</v>
      </c>
      <c r="CA54" s="81">
        <f t="shared" si="171"/>
        <v>2310</v>
      </c>
      <c r="CB54" s="81">
        <f t="shared" si="171"/>
        <v>2503</v>
      </c>
      <c r="CC54" s="81">
        <f t="shared" si="171"/>
        <v>2712</v>
      </c>
      <c r="CD54" s="81">
        <f t="shared" si="171"/>
        <v>2380</v>
      </c>
      <c r="CE54" s="81">
        <f t="shared" si="171"/>
        <v>2215</v>
      </c>
      <c r="CF54" s="81">
        <f t="shared" si="171"/>
        <v>2004</v>
      </c>
      <c r="CG54" s="81">
        <f t="shared" si="171"/>
        <v>1039</v>
      </c>
      <c r="CH54" s="81">
        <f t="shared" si="171"/>
        <v>-261</v>
      </c>
      <c r="CI54" s="81">
        <f t="shared" si="171"/>
        <v>-985</v>
      </c>
      <c r="CJ54" s="81">
        <f t="shared" si="171"/>
        <v>-1488</v>
      </c>
      <c r="CK54" s="81">
        <f t="shared" si="171"/>
        <v>-2646</v>
      </c>
      <c r="CL54" s="81">
        <f t="shared" si="171"/>
        <v>-3259</v>
      </c>
      <c r="CM54" s="254">
        <f t="shared" si="171"/>
        <v>-3208</v>
      </c>
      <c r="CN54" s="254">
        <f t="shared" si="171"/>
        <v>-2718</v>
      </c>
      <c r="CO54" s="254">
        <f t="shared" si="171"/>
        <v>-2687</v>
      </c>
      <c r="CP54" s="254">
        <f t="shared" si="171"/>
        <v>-2811</v>
      </c>
      <c r="CQ54" s="291">
        <f t="shared" si="171"/>
        <v>-2292</v>
      </c>
      <c r="CR54" s="291">
        <f t="shared" si="171"/>
        <v>-1917</v>
      </c>
      <c r="CS54" s="291">
        <f t="shared" si="171"/>
        <v>-1586</v>
      </c>
      <c r="CT54" s="291">
        <f t="shared" si="171"/>
        <v>-1216</v>
      </c>
      <c r="CU54" s="291">
        <f t="shared" si="171"/>
        <v>-1503</v>
      </c>
      <c r="CV54" s="291">
        <f t="shared" si="171"/>
        <v>-1219</v>
      </c>
      <c r="CW54" s="291">
        <f t="shared" si="171"/>
        <v>-195</v>
      </c>
      <c r="CX54" s="291">
        <f t="shared" si="171"/>
        <v>-259</v>
      </c>
      <c r="CY54" s="291">
        <f t="shared" si="171"/>
        <v>21</v>
      </c>
      <c r="CZ54" s="291">
        <f t="shared" si="171"/>
        <v>-691</v>
      </c>
      <c r="DA54" s="291">
        <f t="shared" si="171"/>
        <v>-536</v>
      </c>
      <c r="DB54" s="291">
        <f t="shared" si="171"/>
        <v>-316</v>
      </c>
      <c r="DC54" s="291">
        <f t="shared" si="171"/>
        <v>-39</v>
      </c>
      <c r="DD54" s="291">
        <f t="shared" si="171"/>
        <v>-351</v>
      </c>
      <c r="DE54" s="291">
        <f t="shared" si="171"/>
        <v>87</v>
      </c>
      <c r="DF54" s="291">
        <f t="shared" si="171"/>
        <v>123</v>
      </c>
      <c r="DG54" s="291">
        <f t="shared" si="171"/>
        <v>-25</v>
      </c>
      <c r="DH54" s="291">
        <f t="shared" si="171"/>
        <v>198</v>
      </c>
      <c r="DI54" s="291">
        <f t="shared" si="171"/>
        <v>248</v>
      </c>
      <c r="DJ54" s="291">
        <f t="shared" si="171"/>
        <v>323</v>
      </c>
      <c r="DK54" s="291">
        <f t="shared" si="171"/>
        <v>-606</v>
      </c>
      <c r="DL54" s="291">
        <f t="shared" si="171"/>
        <v>19</v>
      </c>
      <c r="DM54" s="291">
        <f t="shared" si="171"/>
        <v>75</v>
      </c>
      <c r="DN54" s="291">
        <f t="shared" si="171"/>
        <v>-158</v>
      </c>
      <c r="DO54" s="291">
        <f t="shared" si="171"/>
        <v>-358</v>
      </c>
      <c r="DP54" s="291">
        <f t="shared" si="171"/>
        <v>-44</v>
      </c>
      <c r="DQ54" s="291">
        <f t="shared" si="171"/>
        <v>-144</v>
      </c>
      <c r="DR54" s="291">
        <f t="shared" si="171"/>
        <v>-95</v>
      </c>
      <c r="DS54" s="291">
        <f t="shared" si="171"/>
        <v>491</v>
      </c>
      <c r="DT54" s="291">
        <f t="shared" si="171"/>
        <v>302</v>
      </c>
      <c r="DU54" s="291">
        <f t="shared" si="171"/>
        <v>-1615</v>
      </c>
      <c r="DV54" s="291">
        <f t="shared" si="171"/>
        <v>-870</v>
      </c>
      <c r="DW54" s="291">
        <f t="shared" si="171"/>
        <v>-650</v>
      </c>
      <c r="DX54" s="291">
        <f t="shared" si="171"/>
        <v>-577</v>
      </c>
      <c r="DY54" s="291">
        <f t="shared" si="171"/>
        <v>-1096</v>
      </c>
      <c r="DZ54" s="325"/>
      <c r="EA54" s="61">
        <f>'MONTHLY SUMMARIES'!J38</f>
        <v>8472</v>
      </c>
    </row>
    <row r="55" spans="1:131" s="56" customFormat="1" x14ac:dyDescent="0.2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12609</v>
      </c>
      <c r="X55" s="79">
        <f>X54-X56</f>
        <v>12494</v>
      </c>
      <c r="Y55" s="205">
        <f>Y54-Y56</f>
        <v>11299</v>
      </c>
      <c r="Z55" s="205">
        <f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49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400">
        <v>9262</v>
      </c>
      <c r="BI55" s="428">
        <v>8671</v>
      </c>
      <c r="BJ55" s="428">
        <v>8394</v>
      </c>
      <c r="BK55" s="428">
        <v>8827</v>
      </c>
      <c r="BL55" s="277">
        <v>9527</v>
      </c>
      <c r="BM55" s="277">
        <v>10303</v>
      </c>
      <c r="BN55" s="277">
        <v>10759</v>
      </c>
      <c r="BO55" s="277">
        <v>9062</v>
      </c>
      <c r="BP55" s="277">
        <v>9678</v>
      </c>
      <c r="BQ55" s="277">
        <v>9046</v>
      </c>
      <c r="BR55" s="277">
        <v>9111</v>
      </c>
      <c r="BS55" s="277">
        <v>8434</v>
      </c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325"/>
      <c r="EA55" s="75">
        <f>EA54-EA56</f>
        <v>8434</v>
      </c>
    </row>
    <row r="56" spans="1:131" s="56" customFormat="1" x14ac:dyDescent="0.2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49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400">
        <v>50</v>
      </c>
      <c r="BI56" s="428">
        <v>38</v>
      </c>
      <c r="BJ56" s="428">
        <v>43</v>
      </c>
      <c r="BK56" s="428">
        <v>21</v>
      </c>
      <c r="BL56" s="277">
        <v>19</v>
      </c>
      <c r="BM56" s="277">
        <v>27</v>
      </c>
      <c r="BN56" s="277">
        <v>17</v>
      </c>
      <c r="BO56" s="277">
        <v>15</v>
      </c>
      <c r="BP56" s="277">
        <v>26</v>
      </c>
      <c r="BQ56" s="277">
        <v>31</v>
      </c>
      <c r="BR56" s="277">
        <v>39</v>
      </c>
      <c r="BS56" s="277">
        <v>38</v>
      </c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325"/>
      <c r="EA56" s="61">
        <f>GETPIVOTDATA("VALUE",'CRS ESCO pvt'!$I$2,"DATE_FILE",$EA$8,"COMPANY",$EA$6,"TRIM_CAT","Residential-ESCO","TRIM_LINE",A53)</f>
        <v>38</v>
      </c>
    </row>
    <row r="57" spans="1:131" s="56" customFormat="1" x14ac:dyDescent="0.25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49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400">
        <v>4485</v>
      </c>
      <c r="BI57" s="428">
        <v>4328</v>
      </c>
      <c r="BJ57" s="428">
        <v>4374</v>
      </c>
      <c r="BK57" s="428">
        <v>4406</v>
      </c>
      <c r="BL57" s="277">
        <v>4448</v>
      </c>
      <c r="BM57" s="277">
        <v>4595</v>
      </c>
      <c r="BN57" s="277">
        <v>5144</v>
      </c>
      <c r="BO57" s="277">
        <v>5995</v>
      </c>
      <c r="BP57" s="277">
        <v>6014</v>
      </c>
      <c r="BQ57" s="277">
        <v>5995</v>
      </c>
      <c r="BR57" s="277">
        <v>5909</v>
      </c>
      <c r="BS57" s="277">
        <v>5767</v>
      </c>
      <c r="BT57" s="277"/>
      <c r="BU57" s="80">
        <f t="shared" ref="BU57:DY57" si="172">O57-C57</f>
        <v>105</v>
      </c>
      <c r="BV57" s="81">
        <f t="shared" si="172"/>
        <v>233</v>
      </c>
      <c r="BW57" s="81">
        <f t="shared" si="172"/>
        <v>269</v>
      </c>
      <c r="BX57" s="81">
        <f t="shared" si="172"/>
        <v>228</v>
      </c>
      <c r="BY57" s="81">
        <f t="shared" si="172"/>
        <v>389</v>
      </c>
      <c r="BZ57" s="81">
        <f t="shared" si="172"/>
        <v>256</v>
      </c>
      <c r="CA57" s="81">
        <f t="shared" si="172"/>
        <v>410</v>
      </c>
      <c r="CB57" s="81">
        <f t="shared" si="172"/>
        <v>483</v>
      </c>
      <c r="CC57" s="81">
        <f t="shared" si="172"/>
        <v>797</v>
      </c>
      <c r="CD57" s="81">
        <f t="shared" si="172"/>
        <v>851</v>
      </c>
      <c r="CE57" s="81">
        <f t="shared" si="172"/>
        <v>807</v>
      </c>
      <c r="CF57" s="81">
        <f t="shared" si="172"/>
        <v>790</v>
      </c>
      <c r="CG57" s="81">
        <f t="shared" si="172"/>
        <v>668</v>
      </c>
      <c r="CH57" s="81">
        <f t="shared" si="172"/>
        <v>542</v>
      </c>
      <c r="CI57" s="81">
        <f t="shared" si="172"/>
        <v>556</v>
      </c>
      <c r="CJ57" s="81">
        <f t="shared" si="172"/>
        <v>561</v>
      </c>
      <c r="CK57" s="81">
        <f t="shared" si="172"/>
        <v>45</v>
      </c>
      <c r="CL57" s="81">
        <f t="shared" si="172"/>
        <v>32</v>
      </c>
      <c r="CM57" s="254">
        <f t="shared" si="172"/>
        <v>-110</v>
      </c>
      <c r="CN57" s="254">
        <f t="shared" si="172"/>
        <v>-68</v>
      </c>
      <c r="CO57" s="254">
        <f t="shared" si="172"/>
        <v>-1151</v>
      </c>
      <c r="CP57" s="254">
        <f t="shared" si="172"/>
        <v>-1107</v>
      </c>
      <c r="CQ57" s="291">
        <f t="shared" si="172"/>
        <v>-574</v>
      </c>
      <c r="CR57" s="291">
        <f t="shared" si="172"/>
        <v>-374</v>
      </c>
      <c r="CS57" s="291">
        <f t="shared" si="172"/>
        <v>-184</v>
      </c>
      <c r="CT57" s="291">
        <f t="shared" si="172"/>
        <v>-91</v>
      </c>
      <c r="CU57" s="291">
        <f t="shared" si="172"/>
        <v>-53</v>
      </c>
      <c r="CV57" s="291">
        <f t="shared" si="172"/>
        <v>-11</v>
      </c>
      <c r="CW57" s="291">
        <f t="shared" si="172"/>
        <v>218</v>
      </c>
      <c r="CX57" s="291">
        <f t="shared" si="172"/>
        <v>-52</v>
      </c>
      <c r="CY57" s="291">
        <f t="shared" si="172"/>
        <v>-64</v>
      </c>
      <c r="CZ57" s="291">
        <f t="shared" si="172"/>
        <v>-169</v>
      </c>
      <c r="DA57" s="291">
        <f t="shared" si="172"/>
        <v>738</v>
      </c>
      <c r="DB57" s="291">
        <f t="shared" si="172"/>
        <v>769</v>
      </c>
      <c r="DC57" s="291">
        <f t="shared" si="172"/>
        <v>786</v>
      </c>
      <c r="DD57" s="291">
        <f t="shared" si="172"/>
        <v>671</v>
      </c>
      <c r="DE57" s="291">
        <f t="shared" si="172"/>
        <v>723</v>
      </c>
      <c r="DF57" s="291">
        <f t="shared" si="172"/>
        <v>621</v>
      </c>
      <c r="DG57" s="291">
        <f t="shared" si="172"/>
        <v>557</v>
      </c>
      <c r="DH57" s="291">
        <f t="shared" si="172"/>
        <v>616</v>
      </c>
      <c r="DI57" s="291">
        <f t="shared" si="172"/>
        <v>623</v>
      </c>
      <c r="DJ57" s="291">
        <f t="shared" si="172"/>
        <v>535</v>
      </c>
      <c r="DK57" s="291">
        <f t="shared" si="172"/>
        <v>447</v>
      </c>
      <c r="DL57" s="291">
        <f t="shared" si="172"/>
        <v>516</v>
      </c>
      <c r="DM57" s="291">
        <f t="shared" si="172"/>
        <v>407</v>
      </c>
      <c r="DN57" s="291">
        <f t="shared" si="172"/>
        <v>397</v>
      </c>
      <c r="DO57" s="291">
        <f t="shared" si="172"/>
        <v>281</v>
      </c>
      <c r="DP57" s="291">
        <f t="shared" si="172"/>
        <v>420</v>
      </c>
      <c r="DQ57" s="291">
        <f t="shared" si="172"/>
        <v>285</v>
      </c>
      <c r="DR57" s="291">
        <f t="shared" si="172"/>
        <v>359</v>
      </c>
      <c r="DS57" s="291">
        <f t="shared" si="172"/>
        <v>426</v>
      </c>
      <c r="DT57" s="291">
        <f t="shared" si="172"/>
        <v>798</v>
      </c>
      <c r="DU57" s="291">
        <f t="shared" si="172"/>
        <v>1608</v>
      </c>
      <c r="DV57" s="291">
        <f t="shared" si="172"/>
        <v>1589</v>
      </c>
      <c r="DW57" s="291">
        <f t="shared" si="172"/>
        <v>1627</v>
      </c>
      <c r="DX57" s="291">
        <f t="shared" si="172"/>
        <v>1541</v>
      </c>
      <c r="DY57" s="291">
        <f t="shared" si="172"/>
        <v>1362</v>
      </c>
      <c r="DZ57" s="325"/>
      <c r="EA57" s="61">
        <f>'MONTHLY SUMMARIES'!J39</f>
        <v>5767</v>
      </c>
    </row>
    <row r="58" spans="1:131" s="56" customFormat="1" x14ac:dyDescent="0.2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4361</v>
      </c>
      <c r="X58" s="79">
        <f>X57-X59</f>
        <v>4382</v>
      </c>
      <c r="Y58" s="205">
        <f>Y57-Y59</f>
        <v>3798</v>
      </c>
      <c r="Z58" s="205">
        <f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49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400">
        <v>4464</v>
      </c>
      <c r="BI58" s="428">
        <v>4313</v>
      </c>
      <c r="BJ58" s="428">
        <v>4361</v>
      </c>
      <c r="BK58" s="428">
        <v>4399</v>
      </c>
      <c r="BL58" s="277">
        <v>4439</v>
      </c>
      <c r="BM58" s="277">
        <v>4580</v>
      </c>
      <c r="BN58" s="277">
        <v>5130</v>
      </c>
      <c r="BO58" s="277">
        <v>5981</v>
      </c>
      <c r="BP58" s="277">
        <v>6000</v>
      </c>
      <c r="BQ58" s="277">
        <v>5983</v>
      </c>
      <c r="BR58" s="277">
        <v>5899</v>
      </c>
      <c r="BS58" s="277">
        <v>5754</v>
      </c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325"/>
      <c r="EA58" s="75">
        <f>EA57-EA59</f>
        <v>5754</v>
      </c>
    </row>
    <row r="59" spans="1:131" s="56" customFormat="1" x14ac:dyDescent="0.2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49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400">
        <v>21</v>
      </c>
      <c r="BI59" s="428">
        <v>15</v>
      </c>
      <c r="BJ59" s="428">
        <v>13</v>
      </c>
      <c r="BK59" s="428">
        <v>7</v>
      </c>
      <c r="BL59" s="277">
        <v>9</v>
      </c>
      <c r="BM59" s="277">
        <v>15</v>
      </c>
      <c r="BN59" s="277">
        <v>14</v>
      </c>
      <c r="BO59" s="277">
        <v>14</v>
      </c>
      <c r="BP59" s="277">
        <v>14</v>
      </c>
      <c r="BQ59" s="277">
        <v>12</v>
      </c>
      <c r="BR59" s="277">
        <v>10</v>
      </c>
      <c r="BS59" s="277">
        <v>13</v>
      </c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325"/>
      <c r="EA59" s="61">
        <f>GETPIVOTDATA("VALUE",'CRS ESCO pvt'!$I$2,"DATE_FILE",$EA$8,"COMPANY",$EA$6,"TRIM_CAT","Low Income Residential-ESCO","TRIM_LINE",A53)</f>
        <v>13</v>
      </c>
    </row>
    <row r="60" spans="1:131" s="56" customFormat="1" x14ac:dyDescent="0.25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49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400">
        <v>844</v>
      </c>
      <c r="BI60" s="428">
        <v>771</v>
      </c>
      <c r="BJ60" s="428">
        <v>763</v>
      </c>
      <c r="BK60" s="428">
        <v>819</v>
      </c>
      <c r="BL60" s="277">
        <v>854</v>
      </c>
      <c r="BM60" s="277">
        <v>987</v>
      </c>
      <c r="BN60" s="277">
        <v>922</v>
      </c>
      <c r="BO60" s="277">
        <v>810</v>
      </c>
      <c r="BP60" s="277">
        <v>886</v>
      </c>
      <c r="BQ60" s="277">
        <v>810</v>
      </c>
      <c r="BR60" s="277">
        <v>779</v>
      </c>
      <c r="BS60" s="277">
        <v>719</v>
      </c>
      <c r="BT60" s="277"/>
      <c r="BU60" s="80">
        <f t="shared" ref="BU60:CD62" si="173">O60-C60</f>
        <v>60</v>
      </c>
      <c r="BV60" s="81">
        <f t="shared" si="173"/>
        <v>430</v>
      </c>
      <c r="BW60" s="81">
        <f t="shared" si="173"/>
        <v>620</v>
      </c>
      <c r="BX60" s="81">
        <f t="shared" si="173"/>
        <v>629</v>
      </c>
      <c r="BY60" s="81">
        <f t="shared" si="173"/>
        <v>574</v>
      </c>
      <c r="BZ60" s="81">
        <f t="shared" si="173"/>
        <v>577</v>
      </c>
      <c r="CA60" s="81">
        <f t="shared" si="173"/>
        <v>460</v>
      </c>
      <c r="CB60" s="81">
        <f t="shared" si="173"/>
        <v>447</v>
      </c>
      <c r="CC60" s="81">
        <f t="shared" si="173"/>
        <v>422</v>
      </c>
      <c r="CD60" s="81">
        <f t="shared" si="173"/>
        <v>349</v>
      </c>
      <c r="CE60" s="81">
        <f t="shared" ref="CE60:CN62" si="174">Y60-M60</f>
        <v>328</v>
      </c>
      <c r="CF60" s="81">
        <f t="shared" si="174"/>
        <v>283</v>
      </c>
      <c r="CG60" s="81">
        <f t="shared" si="174"/>
        <v>137</v>
      </c>
      <c r="CH60" s="81">
        <f t="shared" si="174"/>
        <v>-274</v>
      </c>
      <c r="CI60" s="81">
        <f t="shared" si="174"/>
        <v>-489</v>
      </c>
      <c r="CJ60" s="81">
        <f t="shared" si="174"/>
        <v>-467</v>
      </c>
      <c r="CK60" s="81">
        <f t="shared" si="174"/>
        <v>-341</v>
      </c>
      <c r="CL60" s="81">
        <f t="shared" si="174"/>
        <v>-330</v>
      </c>
      <c r="CM60" s="254">
        <f t="shared" si="174"/>
        <v>-323</v>
      </c>
      <c r="CN60" s="254">
        <f t="shared" si="174"/>
        <v>-210</v>
      </c>
      <c r="CO60" s="254">
        <f t="shared" ref="CO60:CX62" si="175">AI60-W60</f>
        <v>-159</v>
      </c>
      <c r="CP60" s="254">
        <f t="shared" si="175"/>
        <v>-96</v>
      </c>
      <c r="CQ60" s="291">
        <f t="shared" si="175"/>
        <v>-28</v>
      </c>
      <c r="CR60" s="291">
        <f t="shared" si="175"/>
        <v>29</v>
      </c>
      <c r="CS60" s="291">
        <f t="shared" si="175"/>
        <v>84</v>
      </c>
      <c r="CT60" s="291">
        <f t="shared" si="175"/>
        <v>54</v>
      </c>
      <c r="CU60" s="291">
        <f t="shared" si="175"/>
        <v>48</v>
      </c>
      <c r="CV60" s="291">
        <f t="shared" si="175"/>
        <v>-3</v>
      </c>
      <c r="CW60" s="291">
        <f t="shared" si="175"/>
        <v>3</v>
      </c>
      <c r="CX60" s="291">
        <f t="shared" si="175"/>
        <v>27</v>
      </c>
      <c r="CY60" s="291">
        <f t="shared" ref="CY60:DH62" si="176">AS60-AG60</f>
        <v>105</v>
      </c>
      <c r="CZ60" s="291">
        <f t="shared" si="176"/>
        <v>15</v>
      </c>
      <c r="DA60" s="291">
        <f t="shared" si="176"/>
        <v>-54</v>
      </c>
      <c r="DB60" s="291">
        <f t="shared" si="176"/>
        <v>-12</v>
      </c>
      <c r="DC60" s="291">
        <f t="shared" si="176"/>
        <v>-83</v>
      </c>
      <c r="DD60" s="291">
        <f t="shared" si="176"/>
        <v>-118</v>
      </c>
      <c r="DE60" s="291">
        <f t="shared" si="176"/>
        <v>-139</v>
      </c>
      <c r="DF60" s="291">
        <f t="shared" si="176"/>
        <v>-116</v>
      </c>
      <c r="DG60" s="291">
        <f t="shared" si="176"/>
        <v>-76</v>
      </c>
      <c r="DH60" s="291">
        <f t="shared" si="176"/>
        <v>-76</v>
      </c>
      <c r="DI60" s="291">
        <f t="shared" ref="DI60:DY62" si="177">BC60-AQ60</f>
        <v>-113</v>
      </c>
      <c r="DJ60" s="291">
        <f t="shared" si="177"/>
        <v>-124</v>
      </c>
      <c r="DK60" s="291">
        <f t="shared" si="177"/>
        <v>-202</v>
      </c>
      <c r="DL60" s="291">
        <f t="shared" si="177"/>
        <v>-157</v>
      </c>
      <c r="DM60" s="291">
        <f t="shared" si="177"/>
        <v>-63</v>
      </c>
      <c r="DN60" s="291">
        <f t="shared" si="177"/>
        <v>-150</v>
      </c>
      <c r="DO60" s="291">
        <f t="shared" si="177"/>
        <v>-129</v>
      </c>
      <c r="DP60" s="291">
        <f t="shared" si="177"/>
        <v>-42</v>
      </c>
      <c r="DQ60" s="291">
        <f t="shared" si="177"/>
        <v>32</v>
      </c>
      <c r="DR60" s="291">
        <f t="shared" si="177"/>
        <v>85</v>
      </c>
      <c r="DS60" s="291">
        <f t="shared" si="177"/>
        <v>139</v>
      </c>
      <c r="DT60" s="291">
        <f t="shared" si="177"/>
        <v>-9</v>
      </c>
      <c r="DU60" s="291">
        <f t="shared" si="177"/>
        <v>-140</v>
      </c>
      <c r="DV60" s="291">
        <f t="shared" si="177"/>
        <v>-58</v>
      </c>
      <c r="DW60" s="291">
        <f t="shared" si="177"/>
        <v>-76</v>
      </c>
      <c r="DX60" s="291">
        <f t="shared" si="177"/>
        <v>-107</v>
      </c>
      <c r="DY60" s="291">
        <f t="shared" si="177"/>
        <v>-196</v>
      </c>
      <c r="DZ60" s="325"/>
      <c r="EA60" s="61">
        <f>'MONTHLY SUMMARIES'!J40</f>
        <v>719</v>
      </c>
    </row>
    <row r="61" spans="1:131" s="56" customFormat="1" x14ac:dyDescent="0.25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49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400">
        <v>30</v>
      </c>
      <c r="BI61" s="428">
        <v>15</v>
      </c>
      <c r="BJ61" s="428">
        <v>13</v>
      </c>
      <c r="BK61" s="428">
        <v>15</v>
      </c>
      <c r="BL61" s="277">
        <v>15</v>
      </c>
      <c r="BM61" s="277">
        <v>17</v>
      </c>
      <c r="BN61" s="277">
        <v>21</v>
      </c>
      <c r="BO61" s="277">
        <v>39</v>
      </c>
      <c r="BP61" s="277">
        <v>42</v>
      </c>
      <c r="BQ61" s="277">
        <v>39</v>
      </c>
      <c r="BR61" s="277">
        <v>38</v>
      </c>
      <c r="BS61" s="277">
        <v>25</v>
      </c>
      <c r="BT61" s="277"/>
      <c r="BU61" s="80">
        <f t="shared" si="173"/>
        <v>-10</v>
      </c>
      <c r="BV61" s="81">
        <f t="shared" si="173"/>
        <v>13</v>
      </c>
      <c r="BW61" s="81">
        <f t="shared" si="173"/>
        <v>22</v>
      </c>
      <c r="BX61" s="81">
        <f t="shared" si="173"/>
        <v>9</v>
      </c>
      <c r="BY61" s="81">
        <f t="shared" si="173"/>
        <v>23</v>
      </c>
      <c r="BZ61" s="81">
        <f t="shared" si="173"/>
        <v>9</v>
      </c>
      <c r="CA61" s="81">
        <f t="shared" si="173"/>
        <v>17</v>
      </c>
      <c r="CB61" s="81">
        <f t="shared" si="173"/>
        <v>16</v>
      </c>
      <c r="CC61" s="81">
        <f t="shared" si="173"/>
        <v>18</v>
      </c>
      <c r="CD61" s="81">
        <f t="shared" si="173"/>
        <v>2</v>
      </c>
      <c r="CE61" s="81">
        <f t="shared" si="174"/>
        <v>3</v>
      </c>
      <c r="CF61" s="81">
        <f t="shared" si="174"/>
        <v>2</v>
      </c>
      <c r="CG61" s="81">
        <f t="shared" si="174"/>
        <v>-3</v>
      </c>
      <c r="CH61" s="81">
        <f t="shared" si="174"/>
        <v>-15</v>
      </c>
      <c r="CI61" s="81">
        <f t="shared" si="174"/>
        <v>-19</v>
      </c>
      <c r="CJ61" s="81">
        <f t="shared" si="174"/>
        <v>-14</v>
      </c>
      <c r="CK61" s="81">
        <f t="shared" si="174"/>
        <v>-23</v>
      </c>
      <c r="CL61" s="81">
        <f t="shared" si="174"/>
        <v>-11</v>
      </c>
      <c r="CM61" s="254">
        <f t="shared" si="174"/>
        <v>-16</v>
      </c>
      <c r="CN61" s="254">
        <f t="shared" si="174"/>
        <v>-9</v>
      </c>
      <c r="CO61" s="254">
        <f t="shared" si="175"/>
        <v>-9</v>
      </c>
      <c r="CP61" s="254">
        <f t="shared" si="175"/>
        <v>1</v>
      </c>
      <c r="CQ61" s="291">
        <f t="shared" si="175"/>
        <v>11</v>
      </c>
      <c r="CR61" s="291">
        <f t="shared" si="175"/>
        <v>4</v>
      </c>
      <c r="CS61" s="291">
        <f t="shared" si="175"/>
        <v>7</v>
      </c>
      <c r="CT61" s="291">
        <f t="shared" si="175"/>
        <v>3</v>
      </c>
      <c r="CU61" s="291">
        <f t="shared" si="175"/>
        <v>2</v>
      </c>
      <c r="CV61" s="291">
        <f t="shared" si="175"/>
        <v>-17</v>
      </c>
      <c r="CW61" s="291">
        <f t="shared" si="175"/>
        <v>-5</v>
      </c>
      <c r="CX61" s="291">
        <f t="shared" si="175"/>
        <v>-4</v>
      </c>
      <c r="CY61" s="291">
        <f t="shared" si="176"/>
        <v>-3</v>
      </c>
      <c r="CZ61" s="291">
        <f t="shared" si="176"/>
        <v>7</v>
      </c>
      <c r="DA61" s="291">
        <f t="shared" si="176"/>
        <v>-4</v>
      </c>
      <c r="DB61" s="291">
        <f t="shared" si="176"/>
        <v>3</v>
      </c>
      <c r="DC61" s="291">
        <f t="shared" si="176"/>
        <v>-14</v>
      </c>
      <c r="DD61" s="291">
        <f t="shared" si="176"/>
        <v>-6</v>
      </c>
      <c r="DE61" s="291">
        <f t="shared" si="176"/>
        <v>-12</v>
      </c>
      <c r="DF61" s="291">
        <f t="shared" si="176"/>
        <v>-1</v>
      </c>
      <c r="DG61" s="291">
        <f t="shared" si="176"/>
        <v>-9</v>
      </c>
      <c r="DH61" s="291">
        <f t="shared" si="176"/>
        <v>-3</v>
      </c>
      <c r="DI61" s="291">
        <f t="shared" si="177"/>
        <v>3</v>
      </c>
      <c r="DJ61" s="291">
        <f t="shared" si="177"/>
        <v>-2</v>
      </c>
      <c r="DK61" s="291">
        <f t="shared" si="177"/>
        <v>11</v>
      </c>
      <c r="DL61" s="291">
        <f t="shared" si="177"/>
        <v>3</v>
      </c>
      <c r="DM61" s="291">
        <f t="shared" si="177"/>
        <v>5</v>
      </c>
      <c r="DN61" s="291">
        <f t="shared" si="177"/>
        <v>3</v>
      </c>
      <c r="DO61" s="291">
        <f t="shared" si="177"/>
        <v>-2</v>
      </c>
      <c r="DP61" s="291">
        <f t="shared" si="177"/>
        <v>-2</v>
      </c>
      <c r="DQ61" s="291">
        <f t="shared" si="177"/>
        <v>4</v>
      </c>
      <c r="DR61" s="291">
        <f t="shared" si="177"/>
        <v>-1</v>
      </c>
      <c r="DS61" s="291">
        <f t="shared" si="177"/>
        <v>6</v>
      </c>
      <c r="DT61" s="291">
        <f t="shared" si="177"/>
        <v>3</v>
      </c>
      <c r="DU61" s="291">
        <f t="shared" si="177"/>
        <v>12</v>
      </c>
      <c r="DV61" s="291">
        <f t="shared" si="177"/>
        <v>18</v>
      </c>
      <c r="DW61" s="291">
        <f t="shared" si="177"/>
        <v>-2</v>
      </c>
      <c r="DX61" s="291">
        <f t="shared" si="177"/>
        <v>-3</v>
      </c>
      <c r="DY61" s="291">
        <f t="shared" si="177"/>
        <v>-6</v>
      </c>
      <c r="DZ61" s="325"/>
      <c r="EA61" s="61">
        <f>'MONTHLY SUMMARIES'!J41</f>
        <v>25</v>
      </c>
    </row>
    <row r="62" spans="1:131" s="56" customFormat="1" x14ac:dyDescent="0.25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49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400">
        <v>3</v>
      </c>
      <c r="BI62" s="428">
        <v>3</v>
      </c>
      <c r="BJ62" s="428">
        <v>5</v>
      </c>
      <c r="BK62" s="428">
        <v>3</v>
      </c>
      <c r="BL62" s="277">
        <v>1</v>
      </c>
      <c r="BM62" s="277">
        <v>5</v>
      </c>
      <c r="BN62" s="277">
        <v>1</v>
      </c>
      <c r="BO62" s="277">
        <v>3</v>
      </c>
      <c r="BP62" s="277">
        <v>3</v>
      </c>
      <c r="BQ62" s="277">
        <v>3</v>
      </c>
      <c r="BR62" s="277">
        <v>5</v>
      </c>
      <c r="BS62" s="277">
        <v>2</v>
      </c>
      <c r="BT62" s="277"/>
      <c r="BU62" s="80">
        <f t="shared" si="173"/>
        <v>3</v>
      </c>
      <c r="BV62" s="81">
        <f t="shared" si="173"/>
        <v>1</v>
      </c>
      <c r="BW62" s="81">
        <f t="shared" si="173"/>
        <v>2</v>
      </c>
      <c r="BX62" s="81">
        <f t="shared" si="173"/>
        <v>3</v>
      </c>
      <c r="BY62" s="81">
        <f t="shared" si="173"/>
        <v>2</v>
      </c>
      <c r="BZ62" s="81">
        <f t="shared" si="173"/>
        <v>3</v>
      </c>
      <c r="CA62" s="81">
        <f t="shared" si="173"/>
        <v>5</v>
      </c>
      <c r="CB62" s="81">
        <f t="shared" si="173"/>
        <v>3</v>
      </c>
      <c r="CC62" s="81">
        <f t="shared" si="173"/>
        <v>4</v>
      </c>
      <c r="CD62" s="81">
        <f t="shared" si="173"/>
        <v>2</v>
      </c>
      <c r="CE62" s="81">
        <f t="shared" si="174"/>
        <v>-1</v>
      </c>
      <c r="CF62" s="81">
        <f t="shared" si="174"/>
        <v>-3</v>
      </c>
      <c r="CG62" s="81">
        <f t="shared" si="174"/>
        <v>-4</v>
      </c>
      <c r="CH62" s="81">
        <f t="shared" si="174"/>
        <v>-2</v>
      </c>
      <c r="CI62" s="81">
        <f t="shared" si="174"/>
        <v>-3</v>
      </c>
      <c r="CJ62" s="81">
        <f t="shared" si="174"/>
        <v>-2</v>
      </c>
      <c r="CK62" s="81">
        <f t="shared" si="174"/>
        <v>2</v>
      </c>
      <c r="CL62" s="81">
        <f t="shared" si="174"/>
        <v>4</v>
      </c>
      <c r="CM62" s="254">
        <f t="shared" si="174"/>
        <v>1</v>
      </c>
      <c r="CN62" s="254">
        <f t="shared" si="174"/>
        <v>3</v>
      </c>
      <c r="CO62" s="254">
        <f t="shared" si="175"/>
        <v>3</v>
      </c>
      <c r="CP62" s="254">
        <f t="shared" si="175"/>
        <v>3</v>
      </c>
      <c r="CQ62" s="291">
        <f t="shared" si="175"/>
        <v>3</v>
      </c>
      <c r="CR62" s="291">
        <f t="shared" si="175"/>
        <v>5</v>
      </c>
      <c r="CS62" s="291">
        <f t="shared" si="175"/>
        <v>5</v>
      </c>
      <c r="CT62" s="291">
        <f t="shared" si="175"/>
        <v>2</v>
      </c>
      <c r="CU62" s="291">
        <f t="shared" si="175"/>
        <v>1</v>
      </c>
      <c r="CV62" s="291">
        <f t="shared" si="175"/>
        <v>1</v>
      </c>
      <c r="CW62" s="291">
        <f t="shared" si="175"/>
        <v>-4</v>
      </c>
      <c r="CX62" s="291">
        <f t="shared" si="175"/>
        <v>-3</v>
      </c>
      <c r="CY62" s="291">
        <f t="shared" si="176"/>
        <v>-3</v>
      </c>
      <c r="CZ62" s="291">
        <f t="shared" si="176"/>
        <v>-2</v>
      </c>
      <c r="DA62" s="291">
        <f t="shared" si="176"/>
        <v>-5</v>
      </c>
      <c r="DB62" s="291">
        <f t="shared" si="176"/>
        <v>-2</v>
      </c>
      <c r="DC62" s="291">
        <f t="shared" si="176"/>
        <v>-1</v>
      </c>
      <c r="DD62" s="291">
        <f t="shared" si="176"/>
        <v>-3</v>
      </c>
      <c r="DE62" s="291">
        <f t="shared" si="176"/>
        <v>-3</v>
      </c>
      <c r="DF62" s="291">
        <f t="shared" si="176"/>
        <v>-1</v>
      </c>
      <c r="DG62" s="291">
        <f t="shared" si="176"/>
        <v>-1</v>
      </c>
      <c r="DH62" s="291">
        <f t="shared" si="176"/>
        <v>-2</v>
      </c>
      <c r="DI62" s="291">
        <f t="shared" si="177"/>
        <v>2</v>
      </c>
      <c r="DJ62" s="291">
        <f t="shared" si="177"/>
        <v>-1</v>
      </c>
      <c r="DK62" s="291">
        <f t="shared" si="177"/>
        <v>0</v>
      </c>
      <c r="DL62" s="291">
        <f t="shared" si="177"/>
        <v>-1</v>
      </c>
      <c r="DM62" s="291">
        <f t="shared" si="177"/>
        <v>0</v>
      </c>
      <c r="DN62" s="291">
        <f t="shared" si="177"/>
        <v>-2</v>
      </c>
      <c r="DO62" s="291">
        <f t="shared" si="177"/>
        <v>-2</v>
      </c>
      <c r="DP62" s="291">
        <f t="shared" si="177"/>
        <v>2</v>
      </c>
      <c r="DQ62" s="291">
        <f t="shared" si="177"/>
        <v>0</v>
      </c>
      <c r="DR62" s="291">
        <f t="shared" si="177"/>
        <v>-1</v>
      </c>
      <c r="DS62" s="291">
        <f t="shared" si="177"/>
        <v>3</v>
      </c>
      <c r="DT62" s="291">
        <f t="shared" si="177"/>
        <v>-2</v>
      </c>
      <c r="DU62" s="291">
        <f t="shared" si="177"/>
        <v>-2</v>
      </c>
      <c r="DV62" s="291">
        <f t="shared" si="177"/>
        <v>-2</v>
      </c>
      <c r="DW62" s="291">
        <f t="shared" si="177"/>
        <v>-2</v>
      </c>
      <c r="DX62" s="291">
        <f t="shared" si="177"/>
        <v>0</v>
      </c>
      <c r="DY62" s="291">
        <f t="shared" si="177"/>
        <v>-2</v>
      </c>
      <c r="DZ62" s="325"/>
      <c r="EA62" s="61">
        <f>'MONTHLY SUMMARIES'!J42</f>
        <v>2</v>
      </c>
    </row>
    <row r="63" spans="1:131" s="70" customFormat="1" ht="15.75" thickBot="1" x14ac:dyDescent="0.3">
      <c r="A63" s="144"/>
      <c r="B63" s="64" t="s">
        <v>148</v>
      </c>
      <c r="C63" s="65">
        <f t="shared" ref="C63:V63" si="178">SUM(C54:C62)</f>
        <v>12739</v>
      </c>
      <c r="D63" s="66">
        <f t="shared" si="178"/>
        <v>13219</v>
      </c>
      <c r="E63" s="66">
        <f t="shared" si="178"/>
        <v>13838</v>
      </c>
      <c r="F63" s="66">
        <f t="shared" si="178"/>
        <v>14889</v>
      </c>
      <c r="G63" s="66">
        <f t="shared" si="178"/>
        <v>15427</v>
      </c>
      <c r="H63" s="66">
        <f t="shared" si="178"/>
        <v>15946</v>
      </c>
      <c r="I63" s="66">
        <f t="shared" si="178"/>
        <v>15775</v>
      </c>
      <c r="J63" s="66">
        <f t="shared" si="178"/>
        <v>15037</v>
      </c>
      <c r="K63" s="66">
        <f t="shared" si="178"/>
        <v>14410</v>
      </c>
      <c r="L63" s="67">
        <f t="shared" si="178"/>
        <v>14568</v>
      </c>
      <c r="M63" s="66">
        <f t="shared" si="178"/>
        <v>12915</v>
      </c>
      <c r="N63" s="66">
        <f t="shared" si="178"/>
        <v>12242</v>
      </c>
      <c r="O63" s="66">
        <f t="shared" si="178"/>
        <v>13095</v>
      </c>
      <c r="P63" s="66">
        <f t="shared" si="178"/>
        <v>15149</v>
      </c>
      <c r="Q63" s="66">
        <f t="shared" si="178"/>
        <v>16868</v>
      </c>
      <c r="R63" s="66">
        <f t="shared" si="178"/>
        <v>17698</v>
      </c>
      <c r="S63" s="66">
        <f t="shared" si="178"/>
        <v>18244</v>
      </c>
      <c r="T63" s="66">
        <f t="shared" si="178"/>
        <v>19096</v>
      </c>
      <c r="U63" s="66">
        <f t="shared" si="178"/>
        <v>18977</v>
      </c>
      <c r="V63" s="66">
        <f t="shared" si="178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7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399">
        <v>14674</v>
      </c>
      <c r="BI63" s="426">
        <v>13826</v>
      </c>
      <c r="BJ63" s="426">
        <v>13592</v>
      </c>
      <c r="BK63" s="426">
        <v>14091</v>
      </c>
      <c r="BL63" s="275">
        <v>14864</v>
      </c>
      <c r="BM63" s="275">
        <v>15934</v>
      </c>
      <c r="BN63" s="275">
        <v>16864</v>
      </c>
      <c r="BO63" s="275">
        <v>15924</v>
      </c>
      <c r="BP63" s="275">
        <v>16649</v>
      </c>
      <c r="BQ63" s="275">
        <v>15924</v>
      </c>
      <c r="BR63" s="275">
        <v>15881</v>
      </c>
      <c r="BS63" s="275">
        <v>14985</v>
      </c>
      <c r="BT63" s="275"/>
      <c r="BU63" s="68">
        <f t="shared" ref="BU63" si="179">SUM(BU54:BU62)</f>
        <v>356</v>
      </c>
      <c r="BV63" s="69">
        <f t="shared" ref="BV63" si="180">SUM(BV54:BV62)</f>
        <v>1930</v>
      </c>
      <c r="BW63" s="69">
        <f t="shared" ref="BW63:CB63" si="181">SUM(BW54:BW62)</f>
        <v>3030</v>
      </c>
      <c r="BX63" s="69">
        <f t="shared" si="181"/>
        <v>2809</v>
      </c>
      <c r="BY63" s="69">
        <f t="shared" si="181"/>
        <v>2817</v>
      </c>
      <c r="BZ63" s="69">
        <f t="shared" si="181"/>
        <v>3150</v>
      </c>
      <c r="CA63" s="69">
        <f t="shared" si="181"/>
        <v>3202</v>
      </c>
      <c r="CB63" s="69">
        <f t="shared" si="181"/>
        <v>3452</v>
      </c>
      <c r="CC63" s="69">
        <f t="shared" ref="CC63:CD63" si="182">SUM(CC54:CC62)</f>
        <v>3953</v>
      </c>
      <c r="CD63" s="69">
        <f t="shared" si="182"/>
        <v>3584</v>
      </c>
      <c r="CE63" s="69">
        <f t="shared" ref="CE63:CF63" si="183">SUM(CE54:CE62)</f>
        <v>3352</v>
      </c>
      <c r="CF63" s="69">
        <f t="shared" si="183"/>
        <v>3076</v>
      </c>
      <c r="CG63" s="69">
        <f t="shared" ref="CG63:CH63" si="184">SUM(CG54:CG62)</f>
        <v>1837</v>
      </c>
      <c r="CH63" s="69">
        <f t="shared" si="184"/>
        <v>-10</v>
      </c>
      <c r="CI63" s="69">
        <f t="shared" ref="CI63:CJ63" si="185">SUM(CI54:CI62)</f>
        <v>-940</v>
      </c>
      <c r="CJ63" s="69">
        <f t="shared" si="185"/>
        <v>-1410</v>
      </c>
      <c r="CK63" s="69">
        <f t="shared" ref="CK63:CL63" si="186">SUM(CK54:CK62)</f>
        <v>-2963</v>
      </c>
      <c r="CL63" s="69">
        <f t="shared" si="186"/>
        <v>-3564</v>
      </c>
      <c r="CM63" s="252">
        <f t="shared" ref="CM63:CN63" si="187">SUM(CM54:CM62)</f>
        <v>-3656</v>
      </c>
      <c r="CN63" s="252">
        <f t="shared" si="187"/>
        <v>-3002</v>
      </c>
      <c r="CO63" s="252">
        <f t="shared" ref="CO63:CQ63" si="188">SUM(CO54:CO62)</f>
        <v>-4003</v>
      </c>
      <c r="CP63" s="252">
        <f t="shared" si="188"/>
        <v>-4010</v>
      </c>
      <c r="CQ63" s="302">
        <f t="shared" si="188"/>
        <v>-2880</v>
      </c>
      <c r="CR63" s="302">
        <f t="shared" ref="CR63:CS63" si="189">SUM(CR54:CR62)</f>
        <v>-2253</v>
      </c>
      <c r="CS63" s="302">
        <f t="shared" si="189"/>
        <v>-1674</v>
      </c>
      <c r="CT63" s="302">
        <f t="shared" ref="CT63:CU63" si="190">SUM(CT54:CT62)</f>
        <v>-1248</v>
      </c>
      <c r="CU63" s="302">
        <f t="shared" si="190"/>
        <v>-1505</v>
      </c>
      <c r="CV63" s="302">
        <f t="shared" ref="CV63" si="191">SUM(CV54:CV62)</f>
        <v>-1249</v>
      </c>
      <c r="CW63" s="302">
        <f t="shared" ref="CW63" si="192">SUM(CW54:CW62)</f>
        <v>17</v>
      </c>
      <c r="CX63" s="302">
        <f t="shared" ref="CX63" si="193">SUM(CX54:CX62)</f>
        <v>-291</v>
      </c>
      <c r="CY63" s="302">
        <f t="shared" ref="CY63" si="194">SUM(CY54:CY62)</f>
        <v>56</v>
      </c>
      <c r="CZ63" s="302">
        <f t="shared" ref="CZ63" si="195">SUM(CZ54:CZ62)</f>
        <v>-840</v>
      </c>
      <c r="DA63" s="302">
        <f t="shared" ref="DA63" si="196">SUM(DA54:DA62)</f>
        <v>139</v>
      </c>
      <c r="DB63" s="338">
        <f t="shared" ref="DB63" si="197">SUM(DB54:DB62)</f>
        <v>442</v>
      </c>
      <c r="DC63" s="338">
        <f t="shared" ref="DC63" si="198">SUM(DC54:DC62)</f>
        <v>649</v>
      </c>
      <c r="DD63" s="338">
        <f t="shared" ref="DD63:DE63" si="199">SUM(DD54:DD62)</f>
        <v>193</v>
      </c>
      <c r="DE63" s="338">
        <f t="shared" si="199"/>
        <v>656</v>
      </c>
      <c r="DF63" s="338">
        <f t="shared" ref="DF63" si="200">SUM(DF54:DF62)</f>
        <v>626</v>
      </c>
      <c r="DG63" s="338">
        <f t="shared" ref="DG63" si="201">SUM(DG54:DG62)</f>
        <v>446</v>
      </c>
      <c r="DH63" s="338">
        <f t="shared" ref="DH63" si="202">SUM(DH54:DH62)</f>
        <v>733</v>
      </c>
      <c r="DI63" s="338">
        <f t="shared" ref="DI63" si="203">SUM(DI54:DI62)</f>
        <v>763</v>
      </c>
      <c r="DJ63" s="338">
        <f t="shared" ref="DJ63" si="204">SUM(DJ54:DJ62)</f>
        <v>731</v>
      </c>
      <c r="DK63" s="338">
        <f t="shared" ref="DK63:DL63" si="205">SUM(DK54:DK62)</f>
        <v>-350</v>
      </c>
      <c r="DL63" s="338">
        <f t="shared" si="205"/>
        <v>380</v>
      </c>
      <c r="DM63" s="338">
        <f t="shared" ref="DM63:DN63" si="206">SUM(DM54:DM62)</f>
        <v>424</v>
      </c>
      <c r="DN63" s="338">
        <f t="shared" si="206"/>
        <v>90</v>
      </c>
      <c r="DO63" s="338">
        <f t="shared" ref="DO63:DP63" si="207">SUM(DO54:DO62)</f>
        <v>-210</v>
      </c>
      <c r="DP63" s="338">
        <f t="shared" si="207"/>
        <v>334</v>
      </c>
      <c r="DQ63" s="338">
        <f t="shared" ref="DQ63" si="208">SUM(DQ54:DQ62)</f>
        <v>177</v>
      </c>
      <c r="DR63" s="338">
        <f t="shared" ref="DR63:DS63" si="209">SUM(DR54:DR62)</f>
        <v>347</v>
      </c>
      <c r="DS63" s="338">
        <f t="shared" si="209"/>
        <v>1065</v>
      </c>
      <c r="DT63" s="338">
        <f t="shared" ref="DT63" si="210">SUM(DT54:DT62)</f>
        <v>1092</v>
      </c>
      <c r="DU63" s="338">
        <f t="shared" ref="DU63:DV63" si="211">SUM(DU54:DU62)</f>
        <v>-137</v>
      </c>
      <c r="DV63" s="338">
        <f t="shared" si="211"/>
        <v>677</v>
      </c>
      <c r="DW63" s="338">
        <f t="shared" ref="DW63" si="212">SUM(DW54:DW62)</f>
        <v>897</v>
      </c>
      <c r="DX63" s="338">
        <f t="shared" ref="DX63:DY63" si="213">SUM(DX54:DX62)</f>
        <v>854</v>
      </c>
      <c r="DY63" s="338">
        <f t="shared" si="213"/>
        <v>62</v>
      </c>
      <c r="DZ63" s="326"/>
      <c r="EA63" s="68">
        <f>EA54+EA57+EA60+EA61+EA62</f>
        <v>14985</v>
      </c>
    </row>
    <row r="64" spans="1:131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327"/>
      <c r="EA64" s="92"/>
    </row>
    <row r="65" spans="1:131" s="34" customFormat="1" x14ac:dyDescent="0.25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3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4">
        <v>1767098</v>
      </c>
      <c r="BI65" s="432">
        <v>3741371</v>
      </c>
      <c r="BJ65" s="432">
        <v>5225489</v>
      </c>
      <c r="BK65" s="432">
        <v>5378507</v>
      </c>
      <c r="BL65" s="281">
        <v>4888133</v>
      </c>
      <c r="BM65" s="281">
        <v>4185426</v>
      </c>
      <c r="BN65" s="281">
        <v>2151412</v>
      </c>
      <c r="BO65" s="281">
        <v>802260</v>
      </c>
      <c r="BP65" s="281">
        <v>998509</v>
      </c>
      <c r="BQ65" s="281">
        <v>802260</v>
      </c>
      <c r="BR65" s="281">
        <v>714782</v>
      </c>
      <c r="BS65" s="281">
        <v>955028</v>
      </c>
      <c r="BT65" s="281"/>
      <c r="BU65" s="39">
        <f t="shared" ref="BU65:DY65" si="214">O65-C65</f>
        <v>-535076.38000000035</v>
      </c>
      <c r="BV65" s="40">
        <f t="shared" si="214"/>
        <v>-923719.03000000026</v>
      </c>
      <c r="BW65" s="40">
        <f t="shared" si="214"/>
        <v>-1841.3999999999069</v>
      </c>
      <c r="BX65" s="40">
        <f t="shared" si="214"/>
        <v>386134.12000000011</v>
      </c>
      <c r="BY65" s="40">
        <f t="shared" si="214"/>
        <v>-321387.26</v>
      </c>
      <c r="BZ65" s="40">
        <f t="shared" si="214"/>
        <v>-38623.930000000051</v>
      </c>
      <c r="CA65" s="40">
        <f t="shared" si="214"/>
        <v>-48477.920000000042</v>
      </c>
      <c r="CB65" s="40">
        <f t="shared" si="214"/>
        <v>69874.859999999986</v>
      </c>
      <c r="CC65" s="40">
        <f t="shared" si="214"/>
        <v>-45954.599999999977</v>
      </c>
      <c r="CD65" s="40">
        <f t="shared" si="214"/>
        <v>-21608.679999999935</v>
      </c>
      <c r="CE65" s="40">
        <f t="shared" si="214"/>
        <v>-88764.450000000186</v>
      </c>
      <c r="CF65" s="40">
        <f t="shared" si="214"/>
        <v>137714.74000000022</v>
      </c>
      <c r="CG65" s="40">
        <f t="shared" si="214"/>
        <v>244818.68000000017</v>
      </c>
      <c r="CH65" s="40">
        <f t="shared" si="214"/>
        <v>85127</v>
      </c>
      <c r="CI65" s="40">
        <f t="shared" si="214"/>
        <v>-368520</v>
      </c>
      <c r="CJ65" s="40">
        <f t="shared" si="214"/>
        <v>-548352</v>
      </c>
      <c r="CK65" s="40">
        <f t="shared" si="214"/>
        <v>-53318</v>
      </c>
      <c r="CL65" s="40">
        <f t="shared" si="214"/>
        <v>-109026</v>
      </c>
      <c r="CM65" s="258">
        <f t="shared" si="214"/>
        <v>-70436</v>
      </c>
      <c r="CN65" s="258">
        <f t="shared" si="214"/>
        <v>-99114</v>
      </c>
      <c r="CO65" s="258">
        <f t="shared" si="214"/>
        <v>-112069</v>
      </c>
      <c r="CP65" s="258">
        <f t="shared" si="214"/>
        <v>-161626</v>
      </c>
      <c r="CQ65" s="294">
        <f t="shared" si="214"/>
        <v>620096</v>
      </c>
      <c r="CR65" s="294">
        <f t="shared" si="214"/>
        <v>464401</v>
      </c>
      <c r="CS65" s="294">
        <f t="shared" si="214"/>
        <v>848287</v>
      </c>
      <c r="CT65" s="294">
        <f t="shared" si="214"/>
        <v>657631</v>
      </c>
      <c r="CU65" s="294">
        <f t="shared" si="214"/>
        <v>819440</v>
      </c>
      <c r="CV65" s="294">
        <f t="shared" si="214"/>
        <v>599220</v>
      </c>
      <c r="CW65" s="294">
        <f t="shared" si="214"/>
        <v>422580</v>
      </c>
      <c r="CX65" s="294">
        <f t="shared" si="214"/>
        <v>372717</v>
      </c>
      <c r="CY65" s="294">
        <f t="shared" si="214"/>
        <v>425201</v>
      </c>
      <c r="CZ65" s="294">
        <f t="shared" si="214"/>
        <v>194781</v>
      </c>
      <c r="DA65" s="294">
        <f t="shared" si="214"/>
        <v>560970</v>
      </c>
      <c r="DB65" s="294">
        <f t="shared" si="214"/>
        <v>1338653</v>
      </c>
      <c r="DC65" s="294">
        <f t="shared" si="214"/>
        <v>831843</v>
      </c>
      <c r="DD65" s="294">
        <f t="shared" si="214"/>
        <v>876956</v>
      </c>
      <c r="DE65" s="294">
        <f t="shared" si="214"/>
        <v>325270</v>
      </c>
      <c r="DF65" s="294">
        <f t="shared" si="214"/>
        <v>398845</v>
      </c>
      <c r="DG65" s="294">
        <f t="shared" si="214"/>
        <v>-82076</v>
      </c>
      <c r="DH65" s="294">
        <f t="shared" si="214"/>
        <v>-331177</v>
      </c>
      <c r="DI65" s="294">
        <f t="shared" si="214"/>
        <v>-236539</v>
      </c>
      <c r="DJ65" s="294">
        <f t="shared" si="214"/>
        <v>-255904</v>
      </c>
      <c r="DK65" s="294">
        <f t="shared" si="214"/>
        <v>-415585</v>
      </c>
      <c r="DL65" s="294">
        <f t="shared" si="214"/>
        <v>-223292</v>
      </c>
      <c r="DM65" s="294">
        <f t="shared" si="214"/>
        <v>-464260</v>
      </c>
      <c r="DN65" s="294">
        <f t="shared" si="214"/>
        <v>-947551</v>
      </c>
      <c r="DO65" s="294">
        <f t="shared" si="214"/>
        <v>-251538</v>
      </c>
      <c r="DP65" s="294">
        <f t="shared" si="214"/>
        <v>245817</v>
      </c>
      <c r="DQ65" s="294">
        <f t="shared" si="214"/>
        <v>86841</v>
      </c>
      <c r="DR65" s="294">
        <f t="shared" si="214"/>
        <v>260943</v>
      </c>
      <c r="DS65" s="294">
        <f t="shared" si="214"/>
        <v>868674</v>
      </c>
      <c r="DT65" s="294">
        <f t="shared" si="214"/>
        <v>243966</v>
      </c>
      <c r="DU65" s="294">
        <f t="shared" si="214"/>
        <v>-336655</v>
      </c>
      <c r="DV65" s="294">
        <f t="shared" si="214"/>
        <v>137255</v>
      </c>
      <c r="DW65" s="294">
        <f t="shared" si="214"/>
        <v>61309</v>
      </c>
      <c r="DX65" s="294">
        <f t="shared" si="214"/>
        <v>-26169</v>
      </c>
      <c r="DY65" s="294">
        <f t="shared" si="214"/>
        <v>62753</v>
      </c>
      <c r="DZ65" s="327"/>
      <c r="EA65" s="61">
        <f>'MONTHLY SUMMARIES'!J45</f>
        <v>955028</v>
      </c>
    </row>
    <row r="66" spans="1:131" s="34" customFormat="1" x14ac:dyDescent="0.2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896807.64</v>
      </c>
      <c r="X66" s="38">
        <f>X65-X67</f>
        <v>1520049.58</v>
      </c>
      <c r="Y66" s="208">
        <f>Y65-Y67</f>
        <v>2513005.7200000002</v>
      </c>
      <c r="Z66" s="208">
        <f>Z65-Z67</f>
        <v>3591866</v>
      </c>
      <c r="AA66" s="208">
        <v>4072726.19</v>
      </c>
      <c r="AB66" s="208">
        <v>3534520.49</v>
      </c>
      <c r="AC66" s="208">
        <v>2556665.71</v>
      </c>
      <c r="AD66" s="208">
        <v>1623418.05</v>
      </c>
      <c r="AE66" s="208">
        <v>943646.6</v>
      </c>
      <c r="AF66" s="208">
        <v>737858.55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3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4">
        <v>1750497</v>
      </c>
      <c r="BI66" s="432">
        <v>3709716</v>
      </c>
      <c r="BJ66" s="432">
        <v>5192365</v>
      </c>
      <c r="BK66" s="432">
        <v>5349363</v>
      </c>
      <c r="BL66" s="281">
        <v>4864238</v>
      </c>
      <c r="BM66" s="281">
        <v>4168494</v>
      </c>
      <c r="BN66" s="281">
        <v>2142918</v>
      </c>
      <c r="BO66" s="281">
        <v>798291</v>
      </c>
      <c r="BP66" s="281">
        <v>994425</v>
      </c>
      <c r="BQ66" s="281">
        <v>798544</v>
      </c>
      <c r="BR66" s="281">
        <v>710793</v>
      </c>
      <c r="BS66" s="281">
        <v>945838</v>
      </c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327"/>
      <c r="EA66" s="75">
        <f>EA65-EA67</f>
        <v>945838</v>
      </c>
    </row>
    <row r="67" spans="1:131" s="34" customFormat="1" x14ac:dyDescent="0.2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</v>
      </c>
      <c r="X67" s="38">
        <v>17572.419999999998</v>
      </c>
      <c r="Y67" s="208">
        <v>27964.28</v>
      </c>
      <c r="Z67" s="208">
        <v>46449</v>
      </c>
      <c r="AA67" s="208">
        <v>45382.81</v>
      </c>
      <c r="AB67" s="208">
        <v>36193.51</v>
      </c>
      <c r="AC67" s="208">
        <v>22722.29</v>
      </c>
      <c r="AD67" s="208">
        <v>15984.95</v>
      </c>
      <c r="AE67" s="208">
        <v>9227.4</v>
      </c>
      <c r="AF67" s="208">
        <v>6582.45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3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4">
        <v>16601</v>
      </c>
      <c r="BI67" s="432">
        <v>31655</v>
      </c>
      <c r="BJ67" s="432">
        <v>33124</v>
      </c>
      <c r="BK67" s="432">
        <v>29144</v>
      </c>
      <c r="BL67" s="281">
        <v>23895</v>
      </c>
      <c r="BM67" s="281">
        <v>16932</v>
      </c>
      <c r="BN67" s="281">
        <v>8494</v>
      </c>
      <c r="BO67" s="281">
        <v>3969</v>
      </c>
      <c r="BP67" s="281">
        <v>4084</v>
      </c>
      <c r="BQ67" s="281">
        <v>3716</v>
      </c>
      <c r="BR67" s="281">
        <v>3989</v>
      </c>
      <c r="BS67" s="281">
        <v>9190</v>
      </c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327"/>
      <c r="EA67" s="61">
        <f>GETPIVOTDATA("VALUE",'CRS ESCO pvt'!$I$2,"DATE_FILE",$EA$8,"COMPANY",$EA$6,"TRIM_CAT","Residential-ESCO","TRIM_LINE",A64)</f>
        <v>9190</v>
      </c>
    </row>
    <row r="68" spans="1:131" s="34" customFormat="1" x14ac:dyDescent="0.25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3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4">
        <v>515560</v>
      </c>
      <c r="BI68" s="432">
        <v>1019853</v>
      </c>
      <c r="BJ68" s="432">
        <v>1380726</v>
      </c>
      <c r="BK68" s="432">
        <v>1370093</v>
      </c>
      <c r="BL68" s="281">
        <v>1177816</v>
      </c>
      <c r="BM68" s="281">
        <v>1069795</v>
      </c>
      <c r="BN68" s="281">
        <v>1130176</v>
      </c>
      <c r="BO68" s="281">
        <v>241806</v>
      </c>
      <c r="BP68" s="281">
        <v>252264</v>
      </c>
      <c r="BQ68" s="281">
        <v>241806</v>
      </c>
      <c r="BR68" s="281">
        <v>220821</v>
      </c>
      <c r="BS68" s="281">
        <v>255683</v>
      </c>
      <c r="BT68" s="281"/>
      <c r="BU68" s="39">
        <f t="shared" ref="BU68:DY68" si="215">O68-C68</f>
        <v>-120702.33999999997</v>
      </c>
      <c r="BV68" s="40">
        <f t="shared" si="215"/>
        <v>-151082.84999999998</v>
      </c>
      <c r="BW68" s="40">
        <f t="shared" si="215"/>
        <v>-110645.53000000003</v>
      </c>
      <c r="BX68" s="40">
        <f t="shared" si="215"/>
        <v>5551.5300000000279</v>
      </c>
      <c r="BY68" s="40">
        <f t="shared" si="215"/>
        <v>-61323.380000000005</v>
      </c>
      <c r="BZ68" s="40">
        <f t="shared" si="215"/>
        <v>-13631.51999999999</v>
      </c>
      <c r="CA68" s="40">
        <f t="shared" si="215"/>
        <v>-5142.5199999999895</v>
      </c>
      <c r="CB68" s="40">
        <f t="shared" si="215"/>
        <v>-20588.859999999986</v>
      </c>
      <c r="CC68" s="40">
        <f t="shared" si="215"/>
        <v>-8502.140000000014</v>
      </c>
      <c r="CD68" s="40">
        <f t="shared" si="215"/>
        <v>8380.8999999999942</v>
      </c>
      <c r="CE68" s="40">
        <f t="shared" si="215"/>
        <v>-11712.440000000002</v>
      </c>
      <c r="CF68" s="40">
        <f t="shared" si="215"/>
        <v>86482.969999999972</v>
      </c>
      <c r="CG68" s="40">
        <f t="shared" si="215"/>
        <v>165256.57999999996</v>
      </c>
      <c r="CH68" s="40">
        <f t="shared" si="215"/>
        <v>216834</v>
      </c>
      <c r="CI68" s="40">
        <f t="shared" si="215"/>
        <v>75419</v>
      </c>
      <c r="CJ68" s="40">
        <f t="shared" si="215"/>
        <v>61013</v>
      </c>
      <c r="CK68" s="40">
        <f t="shared" si="215"/>
        <v>72647</v>
      </c>
      <c r="CL68" s="40">
        <f t="shared" si="215"/>
        <v>45513</v>
      </c>
      <c r="CM68" s="258">
        <f t="shared" si="215"/>
        <v>8629</v>
      </c>
      <c r="CN68" s="258">
        <f t="shared" si="215"/>
        <v>39319</v>
      </c>
      <c r="CO68" s="258">
        <f t="shared" si="215"/>
        <v>-4437</v>
      </c>
      <c r="CP68" s="258">
        <f t="shared" si="215"/>
        <v>32212</v>
      </c>
      <c r="CQ68" s="294">
        <f t="shared" si="215"/>
        <v>155761</v>
      </c>
      <c r="CR68" s="294">
        <f t="shared" si="215"/>
        <v>223985</v>
      </c>
      <c r="CS68" s="294">
        <f t="shared" si="215"/>
        <v>243735</v>
      </c>
      <c r="CT68" s="294">
        <f t="shared" si="215"/>
        <v>118465</v>
      </c>
      <c r="CU68" s="294">
        <f t="shared" si="215"/>
        <v>221278</v>
      </c>
      <c r="CV68" s="294">
        <f t="shared" si="215"/>
        <v>142719</v>
      </c>
      <c r="CW68" s="294">
        <f t="shared" si="215"/>
        <v>68112</v>
      </c>
      <c r="CX68" s="294">
        <f t="shared" si="215"/>
        <v>91184</v>
      </c>
      <c r="CY68" s="294">
        <f t="shared" si="215"/>
        <v>106863</v>
      </c>
      <c r="CZ68" s="294">
        <f t="shared" si="215"/>
        <v>57255</v>
      </c>
      <c r="DA68" s="294">
        <f t="shared" si="215"/>
        <v>168183</v>
      </c>
      <c r="DB68" s="294">
        <f t="shared" si="215"/>
        <v>300780</v>
      </c>
      <c r="DC68" s="294">
        <f t="shared" si="215"/>
        <v>338018</v>
      </c>
      <c r="DD68" s="294">
        <f t="shared" si="215"/>
        <v>302284</v>
      </c>
      <c r="DE68" s="294">
        <f t="shared" si="215"/>
        <v>197215</v>
      </c>
      <c r="DF68" s="294">
        <f t="shared" si="215"/>
        <v>223099</v>
      </c>
      <c r="DG68" s="294">
        <f t="shared" si="215"/>
        <v>99967</v>
      </c>
      <c r="DH68" s="294">
        <f t="shared" si="215"/>
        <v>-20144</v>
      </c>
      <c r="DI68" s="294">
        <f t="shared" si="215"/>
        <v>4040</v>
      </c>
      <c r="DJ68" s="294">
        <f t="shared" si="215"/>
        <v>-32343</v>
      </c>
      <c r="DK68" s="294">
        <f t="shared" si="215"/>
        <v>-49440</v>
      </c>
      <c r="DL68" s="294">
        <f t="shared" si="215"/>
        <v>-20282</v>
      </c>
      <c r="DM68" s="294">
        <f t="shared" si="215"/>
        <v>-55194</v>
      </c>
      <c r="DN68" s="294">
        <f t="shared" si="215"/>
        <v>-73459</v>
      </c>
      <c r="DO68" s="294">
        <f t="shared" si="215"/>
        <v>54347</v>
      </c>
      <c r="DP68" s="294">
        <f t="shared" si="215"/>
        <v>211037</v>
      </c>
      <c r="DQ68" s="294">
        <f t="shared" si="215"/>
        <v>169377</v>
      </c>
      <c r="DR68" s="294">
        <f t="shared" si="215"/>
        <v>106013</v>
      </c>
      <c r="DS68" s="294">
        <f t="shared" si="215"/>
        <v>202189</v>
      </c>
      <c r="DT68" s="294">
        <f t="shared" si="215"/>
        <v>629277</v>
      </c>
      <c r="DU68" s="294">
        <f t="shared" si="215"/>
        <v>-75688</v>
      </c>
      <c r="DV68" s="294">
        <f t="shared" si="215"/>
        <v>18252</v>
      </c>
      <c r="DW68" s="294">
        <f t="shared" si="215"/>
        <v>37075</v>
      </c>
      <c r="DX68" s="294">
        <f t="shared" si="215"/>
        <v>16090</v>
      </c>
      <c r="DY68" s="294">
        <f t="shared" si="215"/>
        <v>-11847</v>
      </c>
      <c r="DZ68" s="327"/>
      <c r="EA68" s="61">
        <f>'MONTHLY SUMMARIES'!J46</f>
        <v>255683</v>
      </c>
    </row>
    <row r="69" spans="1:131" s="34" customFormat="1" x14ac:dyDescent="0.2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156522.67000000001</v>
      </c>
      <c r="X69" s="38">
        <f>X68-X70</f>
        <v>251060.36</v>
      </c>
      <c r="Y69" s="208">
        <f>Y68-Y70</f>
        <v>464349.06</v>
      </c>
      <c r="Z69" s="208">
        <f>Z68-Z70</f>
        <v>634222</v>
      </c>
      <c r="AA69" s="208">
        <v>750992.88</v>
      </c>
      <c r="AB69" s="208">
        <v>718621.76</v>
      </c>
      <c r="AC69" s="208">
        <v>538581.15</v>
      </c>
      <c r="AD69" s="208">
        <v>374348.47</v>
      </c>
      <c r="AE69" s="208">
        <v>243517.61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3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4">
        <v>510797</v>
      </c>
      <c r="BI69" s="432">
        <v>1012507</v>
      </c>
      <c r="BJ69" s="432">
        <v>1371315</v>
      </c>
      <c r="BK69" s="432">
        <v>1362450</v>
      </c>
      <c r="BL69" s="281">
        <v>1171619</v>
      </c>
      <c r="BM69" s="281">
        <v>1065647</v>
      </c>
      <c r="BN69" s="281">
        <v>1126900</v>
      </c>
      <c r="BO69" s="281">
        <v>240469</v>
      </c>
      <c r="BP69" s="281">
        <v>250989</v>
      </c>
      <c r="BQ69" s="281">
        <v>240714</v>
      </c>
      <c r="BR69" s="281">
        <v>219607</v>
      </c>
      <c r="BS69" s="281">
        <v>254508</v>
      </c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327"/>
      <c r="EA69" s="75">
        <f>EA68-EA70</f>
        <v>254508</v>
      </c>
    </row>
    <row r="70" spans="1:131" s="34" customFormat="1" x14ac:dyDescent="0.2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2455.33</v>
      </c>
      <c r="X70" s="38">
        <v>4966.6400000000003</v>
      </c>
      <c r="Y70" s="208">
        <v>7377.94</v>
      </c>
      <c r="Z70" s="208">
        <v>9198</v>
      </c>
      <c r="AA70" s="208">
        <v>8773.1200000000008</v>
      </c>
      <c r="AB70" s="208">
        <v>11617.24</v>
      </c>
      <c r="AC70" s="208">
        <v>7779.85</v>
      </c>
      <c r="AD70" s="208">
        <v>3975.53</v>
      </c>
      <c r="AE70" s="208">
        <v>1824.39</v>
      </c>
      <c r="AF70" s="208">
        <v>1735.19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3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4">
        <v>4763</v>
      </c>
      <c r="BI70" s="432">
        <v>7346</v>
      </c>
      <c r="BJ70" s="432">
        <v>9411</v>
      </c>
      <c r="BK70" s="432">
        <v>7643</v>
      </c>
      <c r="BL70" s="281">
        <v>6197</v>
      </c>
      <c r="BM70" s="281">
        <v>4148</v>
      </c>
      <c r="BN70" s="281">
        <v>3276</v>
      </c>
      <c r="BO70" s="281">
        <v>1337</v>
      </c>
      <c r="BP70" s="281">
        <v>1275</v>
      </c>
      <c r="BQ70" s="281">
        <v>1092</v>
      </c>
      <c r="BR70" s="281">
        <v>1214</v>
      </c>
      <c r="BS70" s="281">
        <v>1175</v>
      </c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327"/>
      <c r="EA70" s="61">
        <f>GETPIVOTDATA("VALUE",'CRS ESCO pvt'!$I$2,"DATE_FILE",$EA$8,"COMPANY",$EA$6,"TRIM_CAT","Low Income Residential-ESCO","TRIM_LINE",A64)</f>
        <v>1175</v>
      </c>
    </row>
    <row r="71" spans="1:131" s="34" customFormat="1" x14ac:dyDescent="0.25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3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4">
        <v>584115</v>
      </c>
      <c r="BI71" s="432">
        <v>978762</v>
      </c>
      <c r="BJ71" s="432">
        <v>1259710</v>
      </c>
      <c r="BK71" s="432">
        <v>1404506</v>
      </c>
      <c r="BL71" s="281">
        <v>1172393</v>
      </c>
      <c r="BM71" s="281">
        <v>926902</v>
      </c>
      <c r="BN71" s="281">
        <v>367454</v>
      </c>
      <c r="BO71" s="281">
        <v>102598</v>
      </c>
      <c r="BP71" s="281">
        <v>132594</v>
      </c>
      <c r="BQ71" s="281">
        <v>102598</v>
      </c>
      <c r="BR71" s="281">
        <v>100346</v>
      </c>
      <c r="BS71" s="281">
        <v>168033</v>
      </c>
      <c r="BT71" s="281"/>
      <c r="BU71" s="39">
        <f t="shared" ref="BU71:CD73" si="216">O71-C71</f>
        <v>-179910.08999999997</v>
      </c>
      <c r="BV71" s="40">
        <f t="shared" si="216"/>
        <v>140771.09999999998</v>
      </c>
      <c r="BW71" s="40">
        <f t="shared" si="216"/>
        <v>141132.40000000002</v>
      </c>
      <c r="BX71" s="40">
        <f t="shared" si="216"/>
        <v>107808.84000000003</v>
      </c>
      <c r="BY71" s="40">
        <f t="shared" si="216"/>
        <v>4697.6600000000035</v>
      </c>
      <c r="BZ71" s="40">
        <f t="shared" si="216"/>
        <v>-25932.130000000005</v>
      </c>
      <c r="CA71" s="40">
        <f t="shared" si="216"/>
        <v>-9053.1700000000128</v>
      </c>
      <c r="CB71" s="40">
        <f t="shared" si="216"/>
        <v>5157.6000000000058</v>
      </c>
      <c r="CC71" s="40">
        <f t="shared" si="216"/>
        <v>-14018.790000000008</v>
      </c>
      <c r="CD71" s="40">
        <f t="shared" si="216"/>
        <v>-79230.260000000009</v>
      </c>
      <c r="CE71" s="40">
        <f t="shared" ref="CE71:CN73" si="217">Y71-M71</f>
        <v>159736.47999999998</v>
      </c>
      <c r="CF71" s="40">
        <f t="shared" si="217"/>
        <v>-96836.979999999981</v>
      </c>
      <c r="CG71" s="40">
        <f t="shared" si="217"/>
        <v>-50075.180000000051</v>
      </c>
      <c r="CH71" s="40">
        <f t="shared" si="217"/>
        <v>-474340</v>
      </c>
      <c r="CI71" s="40">
        <f t="shared" si="217"/>
        <v>-243376</v>
      </c>
      <c r="CJ71" s="40">
        <f t="shared" si="217"/>
        <v>-132497</v>
      </c>
      <c r="CK71" s="40">
        <f t="shared" si="217"/>
        <v>-71056</v>
      </c>
      <c r="CL71" s="40">
        <f t="shared" si="217"/>
        <v>14445</v>
      </c>
      <c r="CM71" s="258">
        <f t="shared" si="217"/>
        <v>31354</v>
      </c>
      <c r="CN71" s="258">
        <f t="shared" si="217"/>
        <v>84476</v>
      </c>
      <c r="CO71" s="258">
        <f t="shared" ref="CO71:CX73" si="218">AI71-W71</f>
        <v>130451</v>
      </c>
      <c r="CP71" s="258">
        <f t="shared" si="218"/>
        <v>125556</v>
      </c>
      <c r="CQ71" s="294">
        <f t="shared" si="218"/>
        <v>777744</v>
      </c>
      <c r="CR71" s="294">
        <f t="shared" si="218"/>
        <v>693330</v>
      </c>
      <c r="CS71" s="294">
        <f t="shared" si="218"/>
        <v>814387</v>
      </c>
      <c r="CT71" s="294">
        <f t="shared" si="218"/>
        <v>426803</v>
      </c>
      <c r="CU71" s="294">
        <f t="shared" si="218"/>
        <v>415052</v>
      </c>
      <c r="CV71" s="294">
        <f t="shared" si="218"/>
        <v>294352</v>
      </c>
      <c r="CW71" s="294">
        <f t="shared" si="218"/>
        <v>215916</v>
      </c>
      <c r="CX71" s="294">
        <f t="shared" si="218"/>
        <v>126880</v>
      </c>
      <c r="CY71" s="294">
        <f t="shared" ref="CY71:DH73" si="219">AS71-AG71</f>
        <v>128287</v>
      </c>
      <c r="CZ71" s="294">
        <f t="shared" si="219"/>
        <v>28202</v>
      </c>
      <c r="DA71" s="294">
        <f t="shared" si="219"/>
        <v>19330</v>
      </c>
      <c r="DB71" s="294">
        <f t="shared" si="219"/>
        <v>257386</v>
      </c>
      <c r="DC71" s="294">
        <f t="shared" si="219"/>
        <v>-543224</v>
      </c>
      <c r="DD71" s="294">
        <f t="shared" si="219"/>
        <v>-563223</v>
      </c>
      <c r="DE71" s="294">
        <f t="shared" si="219"/>
        <v>-352029</v>
      </c>
      <c r="DF71" s="294">
        <f t="shared" si="219"/>
        <v>-58418</v>
      </c>
      <c r="DG71" s="294">
        <f t="shared" si="219"/>
        <v>-182520</v>
      </c>
      <c r="DH71" s="294">
        <f t="shared" si="219"/>
        <v>-168716</v>
      </c>
      <c r="DI71" s="294">
        <f t="shared" ref="DI71:DY73" si="220">BC71-AQ71</f>
        <v>-105093</v>
      </c>
      <c r="DJ71" s="294">
        <f t="shared" si="220"/>
        <v>-102835</v>
      </c>
      <c r="DK71" s="294">
        <f t="shared" si="220"/>
        <v>-73986</v>
      </c>
      <c r="DL71" s="294">
        <f t="shared" si="220"/>
        <v>-43011</v>
      </c>
      <c r="DM71" s="294">
        <f t="shared" si="220"/>
        <v>-117840</v>
      </c>
      <c r="DN71" s="294">
        <f t="shared" si="220"/>
        <v>-150423</v>
      </c>
      <c r="DO71" s="294">
        <f t="shared" si="220"/>
        <v>-1071</v>
      </c>
      <c r="DP71" s="294">
        <f t="shared" si="220"/>
        <v>191271</v>
      </c>
      <c r="DQ71" s="294">
        <f t="shared" si="220"/>
        <v>111836</v>
      </c>
      <c r="DR71" s="294">
        <f t="shared" si="220"/>
        <v>91616</v>
      </c>
      <c r="DS71" s="294">
        <f t="shared" si="220"/>
        <v>218701</v>
      </c>
      <c r="DT71" s="294">
        <f t="shared" si="220"/>
        <v>-78814</v>
      </c>
      <c r="DU71" s="294">
        <f t="shared" si="220"/>
        <v>-177870</v>
      </c>
      <c r="DV71" s="294">
        <f t="shared" si="220"/>
        <v>-54655</v>
      </c>
      <c r="DW71" s="294">
        <f t="shared" si="220"/>
        <v>-121933</v>
      </c>
      <c r="DX71" s="294">
        <f t="shared" si="220"/>
        <v>-124185</v>
      </c>
      <c r="DY71" s="294">
        <f t="shared" si="220"/>
        <v>-50262</v>
      </c>
      <c r="DZ71" s="327"/>
      <c r="EA71" s="61">
        <f>'MONTHLY SUMMARIES'!J47</f>
        <v>168033</v>
      </c>
    </row>
    <row r="72" spans="1:131" s="34" customFormat="1" x14ac:dyDescent="0.25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3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4">
        <v>386580</v>
      </c>
      <c r="BI72" s="432">
        <v>561823</v>
      </c>
      <c r="BJ72" s="432">
        <v>573362</v>
      </c>
      <c r="BK72" s="432">
        <v>608178</v>
      </c>
      <c r="BL72" s="281">
        <v>512283</v>
      </c>
      <c r="BM72" s="281">
        <v>433016</v>
      </c>
      <c r="BN72" s="281">
        <v>245641</v>
      </c>
      <c r="BO72" s="281">
        <v>43714</v>
      </c>
      <c r="BP72" s="281">
        <v>65236</v>
      </c>
      <c r="BQ72" s="281">
        <v>43714</v>
      </c>
      <c r="BR72" s="281">
        <v>54974</v>
      </c>
      <c r="BS72" s="281">
        <v>89687</v>
      </c>
      <c r="BT72" s="281"/>
      <c r="BU72" s="39">
        <f t="shared" si="216"/>
        <v>-405910.25999999995</v>
      </c>
      <c r="BV72" s="40">
        <f t="shared" si="216"/>
        <v>-246878.29000000004</v>
      </c>
      <c r="BW72" s="40">
        <f t="shared" si="216"/>
        <v>48192.729999999981</v>
      </c>
      <c r="BX72" s="40">
        <f t="shared" si="216"/>
        <v>21618.47</v>
      </c>
      <c r="BY72" s="40">
        <f t="shared" si="216"/>
        <v>-38776</v>
      </c>
      <c r="BZ72" s="40">
        <f t="shared" si="216"/>
        <v>-97189.790000000008</v>
      </c>
      <c r="CA72" s="40">
        <f t="shared" si="216"/>
        <v>-63471.97</v>
      </c>
      <c r="CB72" s="40">
        <f t="shared" si="216"/>
        <v>-2927.7799999999988</v>
      </c>
      <c r="CC72" s="40">
        <f t="shared" si="216"/>
        <v>103668.94</v>
      </c>
      <c r="CD72" s="40">
        <f t="shared" si="216"/>
        <v>-157406.31</v>
      </c>
      <c r="CE72" s="40">
        <f t="shared" si="217"/>
        <v>66828.37</v>
      </c>
      <c r="CF72" s="40">
        <f t="shared" si="217"/>
        <v>53840.020000000019</v>
      </c>
      <c r="CG72" s="40">
        <f t="shared" si="217"/>
        <v>-11008.309999999998</v>
      </c>
      <c r="CH72" s="40">
        <f t="shared" si="217"/>
        <v>-185705</v>
      </c>
      <c r="CI72" s="40">
        <f t="shared" si="217"/>
        <v>-146079</v>
      </c>
      <c r="CJ72" s="40">
        <f t="shared" si="217"/>
        <v>-15760</v>
      </c>
      <c r="CK72" s="40">
        <f t="shared" si="217"/>
        <v>-3329</v>
      </c>
      <c r="CL72" s="40">
        <f t="shared" si="217"/>
        <v>-28591</v>
      </c>
      <c r="CM72" s="258">
        <f t="shared" si="217"/>
        <v>16121</v>
      </c>
      <c r="CN72" s="258">
        <f t="shared" si="217"/>
        <v>42448</v>
      </c>
      <c r="CO72" s="258">
        <f t="shared" si="218"/>
        <v>-72118</v>
      </c>
      <c r="CP72" s="258">
        <f t="shared" si="218"/>
        <v>176267</v>
      </c>
      <c r="CQ72" s="294">
        <f t="shared" si="218"/>
        <v>354166</v>
      </c>
      <c r="CR72" s="294">
        <f t="shared" si="218"/>
        <v>210977</v>
      </c>
      <c r="CS72" s="294">
        <f t="shared" si="218"/>
        <v>229081</v>
      </c>
      <c r="CT72" s="294">
        <f t="shared" si="218"/>
        <v>140512</v>
      </c>
      <c r="CU72" s="294">
        <f t="shared" si="218"/>
        <v>195079</v>
      </c>
      <c r="CV72" s="294">
        <f t="shared" si="218"/>
        <v>135894</v>
      </c>
      <c r="CW72" s="294">
        <f t="shared" si="218"/>
        <v>52693</v>
      </c>
      <c r="CX72" s="294">
        <f t="shared" si="218"/>
        <v>83472</v>
      </c>
      <c r="CY72" s="294">
        <f t="shared" si="219"/>
        <v>64678</v>
      </c>
      <c r="CZ72" s="294">
        <f t="shared" si="219"/>
        <v>28326</v>
      </c>
      <c r="DA72" s="294">
        <f t="shared" si="219"/>
        <v>85123</v>
      </c>
      <c r="DB72" s="294">
        <f t="shared" si="219"/>
        <v>24968</v>
      </c>
      <c r="DC72" s="294">
        <f t="shared" si="219"/>
        <v>-229561</v>
      </c>
      <c r="DD72" s="294">
        <f t="shared" si="219"/>
        <v>-362942</v>
      </c>
      <c r="DE72" s="294">
        <f t="shared" si="219"/>
        <v>-153406</v>
      </c>
      <c r="DF72" s="294">
        <f t="shared" si="219"/>
        <v>44799</v>
      </c>
      <c r="DG72" s="294">
        <f t="shared" si="219"/>
        <v>-20348</v>
      </c>
      <c r="DH72" s="294">
        <f t="shared" si="219"/>
        <v>-90314</v>
      </c>
      <c r="DI72" s="294">
        <f t="shared" si="220"/>
        <v>-19602</v>
      </c>
      <c r="DJ72" s="294">
        <f t="shared" si="220"/>
        <v>-54124</v>
      </c>
      <c r="DK72" s="294">
        <f t="shared" si="220"/>
        <v>-35217</v>
      </c>
      <c r="DL72" s="294">
        <f t="shared" si="220"/>
        <v>-30535</v>
      </c>
      <c r="DM72" s="294">
        <f t="shared" si="220"/>
        <v>-42865</v>
      </c>
      <c r="DN72" s="294">
        <f t="shared" si="220"/>
        <v>27889</v>
      </c>
      <c r="DO72" s="294">
        <f t="shared" si="220"/>
        <v>58931</v>
      </c>
      <c r="DP72" s="294">
        <f t="shared" si="220"/>
        <v>224667</v>
      </c>
      <c r="DQ72" s="294">
        <f t="shared" si="220"/>
        <v>138944</v>
      </c>
      <c r="DR72" s="294">
        <f t="shared" si="220"/>
        <v>60050</v>
      </c>
      <c r="DS72" s="294">
        <f t="shared" si="220"/>
        <v>67559</v>
      </c>
      <c r="DT72" s="294">
        <f t="shared" si="220"/>
        <v>30670</v>
      </c>
      <c r="DU72" s="294">
        <f t="shared" si="220"/>
        <v>-46717</v>
      </c>
      <c r="DV72" s="294">
        <f t="shared" si="220"/>
        <v>3562</v>
      </c>
      <c r="DW72" s="294">
        <f t="shared" si="220"/>
        <v>-35512</v>
      </c>
      <c r="DX72" s="294">
        <f t="shared" si="220"/>
        <v>-24252</v>
      </c>
      <c r="DY72" s="294">
        <f t="shared" si="220"/>
        <v>-61641</v>
      </c>
      <c r="DZ72" s="327"/>
      <c r="EA72" s="61">
        <f>'MONTHLY SUMMARIES'!J48</f>
        <v>89687</v>
      </c>
    </row>
    <row r="73" spans="1:131" s="34" customFormat="1" x14ac:dyDescent="0.25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3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4">
        <v>72664</v>
      </c>
      <c r="BI73" s="432">
        <v>178614</v>
      </c>
      <c r="BJ73" s="432">
        <v>287466</v>
      </c>
      <c r="BK73" s="432">
        <v>257613</v>
      </c>
      <c r="BL73" s="281">
        <v>222250</v>
      </c>
      <c r="BM73" s="281">
        <v>279429</v>
      </c>
      <c r="BN73" s="281">
        <v>105495</v>
      </c>
      <c r="BO73" s="281">
        <v>6680</v>
      </c>
      <c r="BP73" s="281">
        <v>59563</v>
      </c>
      <c r="BQ73" s="281">
        <v>6680</v>
      </c>
      <c r="BR73" s="281">
        <v>20920</v>
      </c>
      <c r="BS73" s="281">
        <v>10831</v>
      </c>
      <c r="BT73" s="281"/>
      <c r="BU73" s="39">
        <f t="shared" si="216"/>
        <v>48077.41</v>
      </c>
      <c r="BV73" s="40">
        <f t="shared" si="216"/>
        <v>95063.01999999999</v>
      </c>
      <c r="BW73" s="40">
        <f t="shared" si="216"/>
        <v>-146077.59999999998</v>
      </c>
      <c r="BX73" s="40">
        <f t="shared" si="216"/>
        <v>92239.46</v>
      </c>
      <c r="BY73" s="40">
        <f t="shared" si="216"/>
        <v>39292.589999999997</v>
      </c>
      <c r="BZ73" s="40">
        <f t="shared" si="216"/>
        <v>69933.42</v>
      </c>
      <c r="CA73" s="40">
        <f t="shared" si="216"/>
        <v>41234.019999999997</v>
      </c>
      <c r="CB73" s="40">
        <f t="shared" si="216"/>
        <v>97083.24</v>
      </c>
      <c r="CC73" s="40">
        <f t="shared" si="216"/>
        <v>-55385.34</v>
      </c>
      <c r="CD73" s="40">
        <f t="shared" si="216"/>
        <v>62112.97</v>
      </c>
      <c r="CE73" s="40">
        <f t="shared" si="217"/>
        <v>104230.72</v>
      </c>
      <c r="CF73" s="40">
        <f t="shared" si="217"/>
        <v>69500.56</v>
      </c>
      <c r="CG73" s="40">
        <f t="shared" si="217"/>
        <v>-71140.63</v>
      </c>
      <c r="CH73" s="40">
        <f t="shared" si="217"/>
        <v>-175074</v>
      </c>
      <c r="CI73" s="40">
        <f t="shared" si="217"/>
        <v>-3176</v>
      </c>
      <c r="CJ73" s="40">
        <f t="shared" si="217"/>
        <v>67111</v>
      </c>
      <c r="CK73" s="40">
        <f t="shared" si="217"/>
        <v>-37071</v>
      </c>
      <c r="CL73" s="40">
        <f t="shared" si="217"/>
        <v>29428</v>
      </c>
      <c r="CM73" s="258">
        <f t="shared" si="217"/>
        <v>68943</v>
      </c>
      <c r="CN73" s="258">
        <f t="shared" si="217"/>
        <v>50022</v>
      </c>
      <c r="CO73" s="258">
        <f t="shared" si="218"/>
        <v>6837</v>
      </c>
      <c r="CP73" s="258">
        <f t="shared" si="218"/>
        <v>-43317</v>
      </c>
      <c r="CQ73" s="294">
        <f t="shared" si="218"/>
        <v>186334</v>
      </c>
      <c r="CR73" s="294">
        <f t="shared" si="218"/>
        <v>-12468</v>
      </c>
      <c r="CS73" s="294">
        <f t="shared" si="218"/>
        <v>321473</v>
      </c>
      <c r="CT73" s="294">
        <f t="shared" si="218"/>
        <v>222912</v>
      </c>
      <c r="CU73" s="294">
        <f t="shared" si="218"/>
        <v>194352</v>
      </c>
      <c r="CV73" s="294">
        <f t="shared" si="218"/>
        <v>128456</v>
      </c>
      <c r="CW73" s="294">
        <f t="shared" si="218"/>
        <v>22045</v>
      </c>
      <c r="CX73" s="294">
        <f t="shared" si="218"/>
        <v>36282</v>
      </c>
      <c r="CY73" s="294">
        <f t="shared" si="219"/>
        <v>6225</v>
      </c>
      <c r="CZ73" s="294">
        <f t="shared" si="219"/>
        <v>-69195</v>
      </c>
      <c r="DA73" s="294">
        <f t="shared" si="219"/>
        <v>209166</v>
      </c>
      <c r="DB73" s="294">
        <f t="shared" si="219"/>
        <v>499931</v>
      </c>
      <c r="DC73" s="294">
        <f t="shared" si="219"/>
        <v>145077</v>
      </c>
      <c r="DD73" s="294">
        <f t="shared" si="219"/>
        <v>232766</v>
      </c>
      <c r="DE73" s="294">
        <f t="shared" si="219"/>
        <v>-199891</v>
      </c>
      <c r="DF73" s="294">
        <f t="shared" si="219"/>
        <v>-152792</v>
      </c>
      <c r="DG73" s="294">
        <f t="shared" si="219"/>
        <v>-190942</v>
      </c>
      <c r="DH73" s="294">
        <f t="shared" si="219"/>
        <v>-291454</v>
      </c>
      <c r="DI73" s="294">
        <f t="shared" si="220"/>
        <v>35784</v>
      </c>
      <c r="DJ73" s="294">
        <f t="shared" si="220"/>
        <v>149289</v>
      </c>
      <c r="DK73" s="294">
        <f t="shared" si="220"/>
        <v>-123649</v>
      </c>
      <c r="DL73" s="294">
        <f t="shared" si="220"/>
        <v>-53628</v>
      </c>
      <c r="DM73" s="294">
        <f t="shared" si="220"/>
        <v>-277282</v>
      </c>
      <c r="DN73" s="294">
        <f t="shared" si="220"/>
        <v>-518781</v>
      </c>
      <c r="DO73" s="294">
        <f t="shared" si="220"/>
        <v>-302209</v>
      </c>
      <c r="DP73" s="294">
        <f t="shared" si="220"/>
        <v>-123653</v>
      </c>
      <c r="DQ73" s="294">
        <f t="shared" si="220"/>
        <v>-5792</v>
      </c>
      <c r="DR73" s="294">
        <f t="shared" si="220"/>
        <v>45903</v>
      </c>
      <c r="DS73" s="294">
        <f t="shared" si="220"/>
        <v>105688</v>
      </c>
      <c r="DT73" s="294">
        <f t="shared" si="220"/>
        <v>42177</v>
      </c>
      <c r="DU73" s="294">
        <f t="shared" si="220"/>
        <v>-183148</v>
      </c>
      <c r="DV73" s="294">
        <f t="shared" si="220"/>
        <v>-244078</v>
      </c>
      <c r="DW73" s="294">
        <f t="shared" si="220"/>
        <v>-28122</v>
      </c>
      <c r="DX73" s="294">
        <f t="shared" si="220"/>
        <v>-13882</v>
      </c>
      <c r="DY73" s="294">
        <f t="shared" si="220"/>
        <v>-438</v>
      </c>
      <c r="DZ73" s="327"/>
      <c r="EA73" s="61">
        <f>'MONTHLY SUMMARIES'!J49</f>
        <v>10831</v>
      </c>
    </row>
    <row r="74" spans="1:131" s="127" customFormat="1" x14ac:dyDescent="0.25">
      <c r="A74" s="144"/>
      <c r="B74" s="35" t="s">
        <v>148</v>
      </c>
      <c r="C74" s="137">
        <f t="shared" ref="C74:V74" si="221">SUM(C65:C73)</f>
        <v>7159239.5200000005</v>
      </c>
      <c r="D74" s="138">
        <f t="shared" si="221"/>
        <v>7005498.0500000007</v>
      </c>
      <c r="E74" s="138">
        <f t="shared" si="221"/>
        <v>4717446.3999999994</v>
      </c>
      <c r="F74" s="138">
        <f t="shared" si="221"/>
        <v>2689198.5799999996</v>
      </c>
      <c r="G74" s="138">
        <f t="shared" si="221"/>
        <v>2026823.3900000001</v>
      </c>
      <c r="H74" s="138">
        <f t="shared" si="221"/>
        <v>1386886.9500000002</v>
      </c>
      <c r="I74" s="138">
        <f t="shared" si="221"/>
        <v>1281164.56</v>
      </c>
      <c r="J74" s="138">
        <f t="shared" si="221"/>
        <v>1149869.94</v>
      </c>
      <c r="K74" s="138">
        <f t="shared" si="221"/>
        <v>1526893.9300000002</v>
      </c>
      <c r="L74" s="139">
        <f t="shared" si="221"/>
        <v>2625283.38</v>
      </c>
      <c r="M74" s="138">
        <f t="shared" si="221"/>
        <v>4055390.32</v>
      </c>
      <c r="N74" s="138">
        <f t="shared" si="221"/>
        <v>5660846.6900000004</v>
      </c>
      <c r="O74" s="138">
        <f t="shared" si="221"/>
        <v>5965717.8599999994</v>
      </c>
      <c r="P74" s="138">
        <f t="shared" si="221"/>
        <v>5919652</v>
      </c>
      <c r="Q74" s="138">
        <f t="shared" si="221"/>
        <v>4648207</v>
      </c>
      <c r="R74" s="138">
        <f t="shared" si="221"/>
        <v>3302551</v>
      </c>
      <c r="S74" s="138">
        <f t="shared" si="221"/>
        <v>1649327</v>
      </c>
      <c r="T74" s="138">
        <f t="shared" si="221"/>
        <v>1281443</v>
      </c>
      <c r="U74" s="138">
        <f t="shared" si="221"/>
        <v>1196253</v>
      </c>
      <c r="V74" s="138">
        <f t="shared" si="221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4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5">
        <v>3326017</v>
      </c>
      <c r="BI74" s="433">
        <v>6480423</v>
      </c>
      <c r="BJ74" s="433">
        <v>8726753</v>
      </c>
      <c r="BK74" s="433">
        <v>9018897</v>
      </c>
      <c r="BL74" s="282">
        <v>7972875</v>
      </c>
      <c r="BM74" s="282">
        <v>6894568</v>
      </c>
      <c r="BN74" s="282">
        <v>4000178</v>
      </c>
      <c r="BO74" s="282">
        <v>1197058</v>
      </c>
      <c r="BP74" s="282">
        <v>1508166</v>
      </c>
      <c r="BQ74" s="282">
        <v>1197058</v>
      </c>
      <c r="BR74" s="282">
        <v>1111843</v>
      </c>
      <c r="BS74" s="282">
        <v>1479262</v>
      </c>
      <c r="BT74" s="282"/>
      <c r="BU74" s="41">
        <f>SUM(BU65:BU73)</f>
        <v>-1193521.6600000004</v>
      </c>
      <c r="BV74" s="140">
        <f t="shared" ref="BV74:BX74" si="222">SUM(BV65:BV73)</f>
        <v>-1085846.0500000003</v>
      </c>
      <c r="BW74" s="140">
        <f t="shared" si="222"/>
        <v>-69239.399999999907</v>
      </c>
      <c r="BX74" s="140">
        <f t="shared" si="222"/>
        <v>613352.42000000016</v>
      </c>
      <c r="BY74" s="140">
        <f t="shared" ref="BY74:BZ74" si="223">SUM(BY65:BY73)</f>
        <v>-377496.39</v>
      </c>
      <c r="BZ74" s="140">
        <f t="shared" si="223"/>
        <v>-105443.95000000006</v>
      </c>
      <c r="CA74" s="140">
        <f t="shared" ref="CA74:CB74" si="224">SUM(CA65:CA73)</f>
        <v>-84911.560000000056</v>
      </c>
      <c r="CB74" s="140">
        <f t="shared" si="224"/>
        <v>148599.06</v>
      </c>
      <c r="CC74" s="140">
        <f t="shared" ref="CC74:CD74" si="225">SUM(CC65:CC73)</f>
        <v>-20191.929999999993</v>
      </c>
      <c r="CD74" s="140">
        <f t="shared" si="225"/>
        <v>-187751.37999999995</v>
      </c>
      <c r="CE74" s="140">
        <f t="shared" ref="CE74:CF74" si="226">SUM(CE65:CE73)</f>
        <v>230318.67999999979</v>
      </c>
      <c r="CF74" s="140">
        <f t="shared" si="226"/>
        <v>250701.31000000023</v>
      </c>
      <c r="CG74" s="140">
        <f t="shared" ref="CG74:CH74" si="227">SUM(CG65:CG73)</f>
        <v>277851.14000000007</v>
      </c>
      <c r="CH74" s="140">
        <f t="shared" si="227"/>
        <v>-533158</v>
      </c>
      <c r="CI74" s="140">
        <f t="shared" ref="CI74:CJ74" si="228">SUM(CI65:CI73)</f>
        <v>-685732</v>
      </c>
      <c r="CJ74" s="140">
        <f t="shared" si="228"/>
        <v>-568485</v>
      </c>
      <c r="CK74" s="140">
        <f t="shared" ref="CK74:CL74" si="229">SUM(CK65:CK73)</f>
        <v>-92127</v>
      </c>
      <c r="CL74" s="140">
        <f t="shared" si="229"/>
        <v>-48231</v>
      </c>
      <c r="CM74" s="259">
        <f t="shared" ref="CM74:CN74" si="230">SUM(CM65:CM73)</f>
        <v>54611</v>
      </c>
      <c r="CN74" s="259">
        <f t="shared" si="230"/>
        <v>117151</v>
      </c>
      <c r="CO74" s="259">
        <f t="shared" ref="CO74:CQ74" si="231">SUM(CO65:CO73)</f>
        <v>-51336</v>
      </c>
      <c r="CP74" s="259">
        <f t="shared" si="231"/>
        <v>129092</v>
      </c>
      <c r="CQ74" s="295">
        <f t="shared" si="231"/>
        <v>2094101</v>
      </c>
      <c r="CR74" s="295">
        <f t="shared" ref="CR74:CS74" si="232">SUM(CR65:CR73)</f>
        <v>1580225</v>
      </c>
      <c r="CS74" s="295">
        <f t="shared" si="232"/>
        <v>2456963</v>
      </c>
      <c r="CT74" s="295">
        <f t="shared" ref="CT74:CU74" si="233">SUM(CT65:CT73)</f>
        <v>1566323</v>
      </c>
      <c r="CU74" s="295">
        <f t="shared" si="233"/>
        <v>1845201</v>
      </c>
      <c r="CV74" s="295">
        <f t="shared" ref="CV74" si="234">SUM(CV65:CV73)</f>
        <v>1300641</v>
      </c>
      <c r="CW74" s="295">
        <f t="shared" ref="CW74" si="235">SUM(CW65:CW73)</f>
        <v>781346</v>
      </c>
      <c r="CX74" s="295">
        <f t="shared" ref="CX74" si="236">SUM(CX65:CX73)</f>
        <v>710535</v>
      </c>
      <c r="CY74" s="295">
        <f t="shared" ref="CY74" si="237">SUM(CY65:CY73)</f>
        <v>731254</v>
      </c>
      <c r="CZ74" s="295">
        <f t="shared" ref="CZ74" si="238">SUM(CZ65:CZ73)</f>
        <v>239369</v>
      </c>
      <c r="DA74" s="295">
        <f t="shared" ref="DA74" si="239">SUM(DA65:DA73)</f>
        <v>1042772</v>
      </c>
      <c r="DB74" s="295">
        <f t="shared" ref="DB74" si="240">SUM(DB65:DB73)</f>
        <v>2421718</v>
      </c>
      <c r="DC74" s="295">
        <f t="shared" ref="DC74" si="241">SUM(DC65:DC73)</f>
        <v>542153</v>
      </c>
      <c r="DD74" s="295">
        <f t="shared" ref="DD74:DE74" si="242">SUM(DD65:DD73)</f>
        <v>485841</v>
      </c>
      <c r="DE74" s="295">
        <f t="shared" si="242"/>
        <v>-182841</v>
      </c>
      <c r="DF74" s="295">
        <f t="shared" ref="DF74" si="243">SUM(DF65:DF73)</f>
        <v>455533</v>
      </c>
      <c r="DG74" s="295">
        <f t="shared" ref="DG74" si="244">SUM(DG65:DG73)</f>
        <v>-375919</v>
      </c>
      <c r="DH74" s="295">
        <f t="shared" ref="DH74" si="245">SUM(DH65:DH73)</f>
        <v>-901805</v>
      </c>
      <c r="DI74" s="295">
        <f t="shared" ref="DI74" si="246">SUM(DI65:DI73)</f>
        <v>-321410</v>
      </c>
      <c r="DJ74" s="295">
        <f t="shared" ref="DJ74" si="247">SUM(DJ65:DJ73)</f>
        <v>-295917</v>
      </c>
      <c r="DK74" s="295">
        <f t="shared" ref="DK74:DL74" si="248">SUM(DK65:DK73)</f>
        <v>-697877</v>
      </c>
      <c r="DL74" s="295">
        <f t="shared" si="248"/>
        <v>-370748</v>
      </c>
      <c r="DM74" s="295">
        <f t="shared" ref="DM74:DN74" si="249">SUM(DM65:DM73)</f>
        <v>-957441</v>
      </c>
      <c r="DN74" s="295">
        <f t="shared" si="249"/>
        <v>-1662325</v>
      </c>
      <c r="DO74" s="295">
        <f t="shared" ref="DO74:DP74" si="250">SUM(DO65:DO73)</f>
        <v>-441540</v>
      </c>
      <c r="DP74" s="295">
        <f t="shared" si="250"/>
        <v>749139</v>
      </c>
      <c r="DQ74" s="295">
        <f t="shared" ref="DQ74" si="251">SUM(DQ65:DQ73)</f>
        <v>501206</v>
      </c>
      <c r="DR74" s="295">
        <f t="shared" ref="DR74:DS74" si="252">SUM(DR65:DR73)</f>
        <v>564525</v>
      </c>
      <c r="DS74" s="295">
        <f t="shared" si="252"/>
        <v>1462811</v>
      </c>
      <c r="DT74" s="295">
        <f t="shared" ref="DT74" si="253">SUM(DT65:DT73)</f>
        <v>867276</v>
      </c>
      <c r="DU74" s="295">
        <f t="shared" ref="DU74:DV74" si="254">SUM(DU65:DU73)</f>
        <v>-820078</v>
      </c>
      <c r="DV74" s="295">
        <f t="shared" si="254"/>
        <v>-139664</v>
      </c>
      <c r="DW74" s="295">
        <f t="shared" ref="DW74" si="255">SUM(DW65:DW73)</f>
        <v>-87183</v>
      </c>
      <c r="DX74" s="295">
        <f t="shared" ref="DX74:DY74" si="256">SUM(DX65:DX73)</f>
        <v>-172398</v>
      </c>
      <c r="DY74" s="295">
        <f t="shared" si="256"/>
        <v>-61435</v>
      </c>
      <c r="DZ74" s="328"/>
      <c r="EA74" s="249">
        <f>EA65+EA68+EA71+EA72+EA73</f>
        <v>1479262</v>
      </c>
    </row>
    <row r="75" spans="1:131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327"/>
      <c r="EA75" s="46"/>
    </row>
    <row r="76" spans="1:131" s="34" customFormat="1" x14ac:dyDescent="0.25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3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4">
        <v>447331</v>
      </c>
      <c r="BI76" s="432">
        <v>819933</v>
      </c>
      <c r="BJ76" s="432">
        <v>1880228</v>
      </c>
      <c r="BK76" s="432">
        <v>2764296</v>
      </c>
      <c r="BL76" s="281">
        <v>3320845</v>
      </c>
      <c r="BM76" s="281">
        <v>3083307</v>
      </c>
      <c r="BN76" s="281">
        <v>2870473</v>
      </c>
      <c r="BO76" s="281">
        <v>557774</v>
      </c>
      <c r="BP76" s="281">
        <v>560735</v>
      </c>
      <c r="BQ76" s="281">
        <v>557774</v>
      </c>
      <c r="BR76" s="281">
        <v>419670</v>
      </c>
      <c r="BS76" s="281">
        <v>380160</v>
      </c>
      <c r="BT76" s="281"/>
      <c r="BU76" s="39">
        <f t="shared" ref="BU76:DY76" si="257">O76-C76</f>
        <v>-40811.610000000335</v>
      </c>
      <c r="BV76" s="40">
        <f t="shared" si="257"/>
        <v>-110667.08000000007</v>
      </c>
      <c r="BW76" s="40">
        <f t="shared" si="257"/>
        <v>-461425.23</v>
      </c>
      <c r="BX76" s="40">
        <f t="shared" si="257"/>
        <v>152045.71999999997</v>
      </c>
      <c r="BY76" s="40">
        <f t="shared" si="257"/>
        <v>248402.6399999999</v>
      </c>
      <c r="BZ76" s="40">
        <f t="shared" si="257"/>
        <v>-25271.900000000023</v>
      </c>
      <c r="CA76" s="40">
        <f t="shared" si="257"/>
        <v>61243.390000000014</v>
      </c>
      <c r="CB76" s="40">
        <f t="shared" si="257"/>
        <v>53301.570000000007</v>
      </c>
      <c r="CC76" s="40">
        <f t="shared" si="257"/>
        <v>90818.31</v>
      </c>
      <c r="CD76" s="40">
        <f t="shared" si="257"/>
        <v>61828.94</v>
      </c>
      <c r="CE76" s="40">
        <f t="shared" si="257"/>
        <v>-30840.920000000042</v>
      </c>
      <c r="CF76" s="40">
        <f t="shared" si="257"/>
        <v>-9438.2399999999907</v>
      </c>
      <c r="CG76" s="40">
        <f t="shared" si="257"/>
        <v>121861.93000000017</v>
      </c>
      <c r="CH76" s="40">
        <f t="shared" si="257"/>
        <v>-15451</v>
      </c>
      <c r="CI76" s="40">
        <f t="shared" si="257"/>
        <v>116022</v>
      </c>
      <c r="CJ76" s="40">
        <f t="shared" si="257"/>
        <v>-286019</v>
      </c>
      <c r="CK76" s="40">
        <f t="shared" si="257"/>
        <v>-472027</v>
      </c>
      <c r="CL76" s="40">
        <f t="shared" si="257"/>
        <v>-122860</v>
      </c>
      <c r="CM76" s="258">
        <f t="shared" si="257"/>
        <v>-122580</v>
      </c>
      <c r="CN76" s="258">
        <f t="shared" si="257"/>
        <v>-103231</v>
      </c>
      <c r="CO76" s="258">
        <f t="shared" si="257"/>
        <v>-89662</v>
      </c>
      <c r="CP76" s="258">
        <f t="shared" si="257"/>
        <v>-173014</v>
      </c>
      <c r="CQ76" s="294">
        <f t="shared" si="257"/>
        <v>-151589</v>
      </c>
      <c r="CR76" s="294">
        <f t="shared" si="257"/>
        <v>88774</v>
      </c>
      <c r="CS76" s="294">
        <f t="shared" si="257"/>
        <v>64453</v>
      </c>
      <c r="CT76" s="294">
        <f t="shared" si="257"/>
        <v>343142</v>
      </c>
      <c r="CU76" s="294">
        <f t="shared" si="257"/>
        <v>304220</v>
      </c>
      <c r="CV76" s="294">
        <f t="shared" si="257"/>
        <v>412552</v>
      </c>
      <c r="CW76" s="294">
        <f t="shared" si="257"/>
        <v>292343</v>
      </c>
      <c r="CX76" s="294">
        <f t="shared" si="257"/>
        <v>203303</v>
      </c>
      <c r="CY76" s="294">
        <f t="shared" si="257"/>
        <v>268552</v>
      </c>
      <c r="CZ76" s="294">
        <f t="shared" si="257"/>
        <v>104141</v>
      </c>
      <c r="DA76" s="294">
        <f t="shared" si="257"/>
        <v>136669</v>
      </c>
      <c r="DB76" s="294">
        <f t="shared" si="257"/>
        <v>420675</v>
      </c>
      <c r="DC76" s="294">
        <f t="shared" si="257"/>
        <v>363922</v>
      </c>
      <c r="DD76" s="294">
        <f t="shared" si="257"/>
        <v>447733</v>
      </c>
      <c r="DE76" s="294">
        <f t="shared" si="257"/>
        <v>333785</v>
      </c>
      <c r="DF76" s="294">
        <f t="shared" si="257"/>
        <v>96367</v>
      </c>
      <c r="DG76" s="294">
        <f t="shared" si="257"/>
        <v>246521</v>
      </c>
      <c r="DH76" s="294">
        <f t="shared" si="257"/>
        <v>38034</v>
      </c>
      <c r="DI76" s="294">
        <f t="shared" si="257"/>
        <v>-133157</v>
      </c>
      <c r="DJ76" s="294">
        <f t="shared" si="257"/>
        <v>-112970</v>
      </c>
      <c r="DK76" s="294">
        <f t="shared" si="257"/>
        <v>-287098</v>
      </c>
      <c r="DL76" s="294">
        <f t="shared" si="257"/>
        <v>-78462</v>
      </c>
      <c r="DM76" s="294">
        <f t="shared" si="257"/>
        <v>-148370</v>
      </c>
      <c r="DN76" s="294">
        <f t="shared" si="257"/>
        <v>-370611</v>
      </c>
      <c r="DO76" s="294">
        <f t="shared" si="257"/>
        <v>-278104</v>
      </c>
      <c r="DP76" s="294">
        <f t="shared" si="257"/>
        <v>-279175</v>
      </c>
      <c r="DQ76" s="294">
        <f t="shared" si="257"/>
        <v>66934</v>
      </c>
      <c r="DR76" s="294">
        <f t="shared" si="257"/>
        <v>305346</v>
      </c>
      <c r="DS76" s="294">
        <f t="shared" si="257"/>
        <v>238637</v>
      </c>
      <c r="DT76" s="294">
        <f t="shared" si="257"/>
        <v>705200</v>
      </c>
      <c r="DU76" s="294">
        <f t="shared" si="257"/>
        <v>-532687</v>
      </c>
      <c r="DV76" s="294">
        <f t="shared" si="257"/>
        <v>-114034</v>
      </c>
      <c r="DW76" s="294">
        <f t="shared" si="257"/>
        <v>128247</v>
      </c>
      <c r="DX76" s="294">
        <f t="shared" si="257"/>
        <v>-9857</v>
      </c>
      <c r="DY76" s="294">
        <f t="shared" si="257"/>
        <v>-32357</v>
      </c>
      <c r="DZ76" s="327"/>
      <c r="EA76" s="61">
        <f>'MONTHLY SUMMARIES'!J52</f>
        <v>380160</v>
      </c>
    </row>
    <row r="77" spans="1:131" s="34" customFormat="1" x14ac:dyDescent="0.2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510420.87</v>
      </c>
      <c r="X77" s="38">
        <f>X76-X78</f>
        <v>565906.06999999995</v>
      </c>
      <c r="Y77" s="208">
        <f>Y76-Y78</f>
        <v>878312.08</v>
      </c>
      <c r="Z77" s="208">
        <f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1704168.19</v>
      </c>
      <c r="AE77" s="208">
        <v>924552.64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3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4">
        <v>444993</v>
      </c>
      <c r="BI77" s="432">
        <v>815136</v>
      </c>
      <c r="BJ77" s="432">
        <v>1869796</v>
      </c>
      <c r="BK77" s="432">
        <v>2755936</v>
      </c>
      <c r="BL77" s="281">
        <v>3313197</v>
      </c>
      <c r="BM77" s="281">
        <v>3077177</v>
      </c>
      <c r="BN77" s="281">
        <v>2861060</v>
      </c>
      <c r="BO77" s="281">
        <v>554376</v>
      </c>
      <c r="BP77" s="281">
        <v>559143</v>
      </c>
      <c r="BQ77" s="281">
        <v>556468</v>
      </c>
      <c r="BR77" s="281">
        <v>418368</v>
      </c>
      <c r="BS77" s="281">
        <v>378943</v>
      </c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327"/>
      <c r="EA77" s="75">
        <f>EA76-EA78</f>
        <v>378943</v>
      </c>
    </row>
    <row r="78" spans="1:131" s="34" customFormat="1" x14ac:dyDescent="0.2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</v>
      </c>
      <c r="X78" s="38">
        <v>4374.93</v>
      </c>
      <c r="Y78" s="208">
        <v>7391.92</v>
      </c>
      <c r="Z78" s="208">
        <v>13352</v>
      </c>
      <c r="AA78" s="208">
        <v>20128.7</v>
      </c>
      <c r="AB78" s="208">
        <v>18080.03</v>
      </c>
      <c r="AC78" s="208">
        <v>15209.07</v>
      </c>
      <c r="AD78" s="208">
        <v>10518.81</v>
      </c>
      <c r="AE78" s="208">
        <v>6722.36</v>
      </c>
      <c r="AF78" s="208">
        <v>3968.94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3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4">
        <v>2338</v>
      </c>
      <c r="BI78" s="432">
        <v>4797</v>
      </c>
      <c r="BJ78" s="432">
        <v>10432</v>
      </c>
      <c r="BK78" s="432">
        <v>8360</v>
      </c>
      <c r="BL78" s="281">
        <v>7648</v>
      </c>
      <c r="BM78" s="281">
        <v>6130</v>
      </c>
      <c r="BN78" s="281">
        <v>9413</v>
      </c>
      <c r="BO78" s="281">
        <v>3398</v>
      </c>
      <c r="BP78" s="281">
        <v>1592</v>
      </c>
      <c r="BQ78" s="281">
        <v>1306</v>
      </c>
      <c r="BR78" s="281">
        <v>1302</v>
      </c>
      <c r="BS78" s="281">
        <v>1217</v>
      </c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327"/>
      <c r="EA78" s="61">
        <f>GETPIVOTDATA("VALUE",'CRS ESCO pvt'!$I$2,"DATE_FILE",$EA$8,"COMPANY",$EA$6,"TRIM_CAT","Residential-ESCO","TRIM_LINE",A75)</f>
        <v>1217</v>
      </c>
    </row>
    <row r="79" spans="1:131" s="34" customFormat="1" x14ac:dyDescent="0.25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3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4">
        <v>229314</v>
      </c>
      <c r="BI79" s="432">
        <v>375209</v>
      </c>
      <c r="BJ79" s="432">
        <v>716538</v>
      </c>
      <c r="BK79" s="432">
        <v>992337</v>
      </c>
      <c r="BL79" s="281">
        <v>1097256</v>
      </c>
      <c r="BM79" s="281">
        <v>979865</v>
      </c>
      <c r="BN79" s="281">
        <v>1126920</v>
      </c>
      <c r="BO79" s="281">
        <v>218196</v>
      </c>
      <c r="BP79" s="281">
        <v>235318</v>
      </c>
      <c r="BQ79" s="281">
        <v>218196</v>
      </c>
      <c r="BR79" s="281">
        <v>195960</v>
      </c>
      <c r="BS79" s="281">
        <v>190116</v>
      </c>
      <c r="BT79" s="281"/>
      <c r="BU79" s="39">
        <f t="shared" ref="BU79:DY79" si="258">O79-C79</f>
        <v>-14655.830000000016</v>
      </c>
      <c r="BV79" s="40">
        <f t="shared" si="258"/>
        <v>-65093.130000000005</v>
      </c>
      <c r="BW79" s="40">
        <f t="shared" si="258"/>
        <v>-127468.51000000001</v>
      </c>
      <c r="BX79" s="40">
        <f t="shared" si="258"/>
        <v>-73070.349999999977</v>
      </c>
      <c r="BY79" s="40">
        <f t="shared" si="258"/>
        <v>-25322.979999999981</v>
      </c>
      <c r="BZ79" s="40">
        <f t="shared" si="258"/>
        <v>-32567.630000000005</v>
      </c>
      <c r="CA79" s="40">
        <f t="shared" si="258"/>
        <v>3252.2200000000012</v>
      </c>
      <c r="CB79" s="40">
        <f t="shared" si="258"/>
        <v>6152.9900000000052</v>
      </c>
      <c r="CC79" s="40">
        <f t="shared" si="258"/>
        <v>3522.2899999999936</v>
      </c>
      <c r="CD79" s="40">
        <f t="shared" si="258"/>
        <v>9946.5299999999988</v>
      </c>
      <c r="CE79" s="40">
        <f t="shared" si="258"/>
        <v>7583.0599999999977</v>
      </c>
      <c r="CF79" s="40">
        <f t="shared" si="258"/>
        <v>-8102.390000000014</v>
      </c>
      <c r="CG79" s="40">
        <f t="shared" si="258"/>
        <v>98973.650000000023</v>
      </c>
      <c r="CH79" s="40">
        <f t="shared" si="258"/>
        <v>119412</v>
      </c>
      <c r="CI79" s="40">
        <f t="shared" si="258"/>
        <v>155958</v>
      </c>
      <c r="CJ79" s="40">
        <f t="shared" si="258"/>
        <v>98306</v>
      </c>
      <c r="CK79" s="40">
        <f t="shared" si="258"/>
        <v>2451</v>
      </c>
      <c r="CL79" s="40">
        <f t="shared" si="258"/>
        <v>40372</v>
      </c>
      <c r="CM79" s="258">
        <f t="shared" si="258"/>
        <v>31980</v>
      </c>
      <c r="CN79" s="258">
        <f t="shared" si="258"/>
        <v>606</v>
      </c>
      <c r="CO79" s="258">
        <f t="shared" si="258"/>
        <v>-1307</v>
      </c>
      <c r="CP79" s="258">
        <f t="shared" si="258"/>
        <v>-19184</v>
      </c>
      <c r="CQ79" s="294">
        <f t="shared" si="258"/>
        <v>41550</v>
      </c>
      <c r="CR79" s="294">
        <f t="shared" si="258"/>
        <v>103066</v>
      </c>
      <c r="CS79" s="294">
        <f t="shared" si="258"/>
        <v>176657</v>
      </c>
      <c r="CT79" s="294">
        <f t="shared" si="258"/>
        <v>179044</v>
      </c>
      <c r="CU79" s="294">
        <f t="shared" si="258"/>
        <v>153074</v>
      </c>
      <c r="CV79" s="294">
        <f t="shared" si="258"/>
        <v>167485</v>
      </c>
      <c r="CW79" s="294">
        <f t="shared" si="258"/>
        <v>116566</v>
      </c>
      <c r="CX79" s="294">
        <f t="shared" si="258"/>
        <v>68786</v>
      </c>
      <c r="CY79" s="294">
        <f t="shared" si="258"/>
        <v>88841</v>
      </c>
      <c r="CZ79" s="294">
        <f t="shared" si="258"/>
        <v>67253</v>
      </c>
      <c r="DA79" s="294">
        <f t="shared" si="258"/>
        <v>96293</v>
      </c>
      <c r="DB79" s="294">
        <f t="shared" si="258"/>
        <v>186833</v>
      </c>
      <c r="DC79" s="294">
        <f t="shared" si="258"/>
        <v>162322</v>
      </c>
      <c r="DD79" s="294">
        <f t="shared" si="258"/>
        <v>235848</v>
      </c>
      <c r="DE79" s="294">
        <f t="shared" si="258"/>
        <v>156154</v>
      </c>
      <c r="DF79" s="294">
        <f t="shared" si="258"/>
        <v>144412</v>
      </c>
      <c r="DG79" s="294">
        <f t="shared" si="258"/>
        <v>177246</v>
      </c>
      <c r="DH79" s="294">
        <f t="shared" si="258"/>
        <v>115258</v>
      </c>
      <c r="DI79" s="294">
        <f t="shared" si="258"/>
        <v>1958</v>
      </c>
      <c r="DJ79" s="294">
        <f t="shared" si="258"/>
        <v>-6060</v>
      </c>
      <c r="DK79" s="294">
        <f t="shared" si="258"/>
        <v>-29817</v>
      </c>
      <c r="DL79" s="294">
        <f t="shared" si="258"/>
        <v>18482</v>
      </c>
      <c r="DM79" s="294">
        <f t="shared" si="258"/>
        <v>-37290</v>
      </c>
      <c r="DN79" s="294">
        <f t="shared" si="258"/>
        <v>-77174</v>
      </c>
      <c r="DO79" s="294">
        <f t="shared" si="258"/>
        <v>-34908</v>
      </c>
      <c r="DP79" s="294">
        <f t="shared" si="258"/>
        <v>-23109</v>
      </c>
      <c r="DQ79" s="294">
        <f t="shared" si="258"/>
        <v>108849</v>
      </c>
      <c r="DR79" s="294">
        <f t="shared" si="258"/>
        <v>152282</v>
      </c>
      <c r="DS79" s="294">
        <f t="shared" si="258"/>
        <v>90236</v>
      </c>
      <c r="DT79" s="294">
        <f t="shared" si="258"/>
        <v>377274</v>
      </c>
      <c r="DU79" s="294">
        <f t="shared" si="258"/>
        <v>-173503</v>
      </c>
      <c r="DV79" s="294">
        <f t="shared" si="258"/>
        <v>-21368</v>
      </c>
      <c r="DW79" s="294">
        <f t="shared" si="258"/>
        <v>11800</v>
      </c>
      <c r="DX79" s="294">
        <f t="shared" si="258"/>
        <v>-10436</v>
      </c>
      <c r="DY79" s="294">
        <f t="shared" si="258"/>
        <v>14965</v>
      </c>
      <c r="DZ79" s="327"/>
      <c r="EA79" s="61">
        <f>'MONTHLY SUMMARIES'!J53</f>
        <v>190116</v>
      </c>
    </row>
    <row r="80" spans="1:131" s="34" customFormat="1" x14ac:dyDescent="0.2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116217.85</v>
      </c>
      <c r="X80" s="38">
        <f>X79-X81</f>
        <v>137289.88</v>
      </c>
      <c r="Y80" s="208">
        <f>Y79-Y81</f>
        <v>203334.2</v>
      </c>
      <c r="Z80" s="208">
        <f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</v>
      </c>
      <c r="AE80" s="208">
        <v>271244.14</v>
      </c>
      <c r="AF80" s="208">
        <v>192998.02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3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4">
        <v>228579</v>
      </c>
      <c r="BI80" s="432">
        <v>373510</v>
      </c>
      <c r="BJ80" s="432">
        <v>713981</v>
      </c>
      <c r="BK80" s="432">
        <v>989618</v>
      </c>
      <c r="BL80" s="281">
        <v>1093545</v>
      </c>
      <c r="BM80" s="281">
        <v>976590</v>
      </c>
      <c r="BN80" s="281">
        <v>1123610</v>
      </c>
      <c r="BO80" s="281">
        <v>216142</v>
      </c>
      <c r="BP80" s="281">
        <v>234560</v>
      </c>
      <c r="BQ80" s="281">
        <v>217692</v>
      </c>
      <c r="BR80" s="281">
        <v>195222</v>
      </c>
      <c r="BS80" s="281">
        <v>189288</v>
      </c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327"/>
      <c r="EA80" s="75">
        <f>EA79-EA81</f>
        <v>189288</v>
      </c>
    </row>
    <row r="81" spans="1:131" s="34" customFormat="1" x14ac:dyDescent="0.2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1549.12</v>
      </c>
      <c r="Y81" s="208">
        <v>2910.8</v>
      </c>
      <c r="Z81" s="208">
        <v>4864</v>
      </c>
      <c r="AA81" s="208">
        <v>6185.07</v>
      </c>
      <c r="AB81" s="208">
        <v>6329.19</v>
      </c>
      <c r="AC81" s="208">
        <v>6500.08</v>
      </c>
      <c r="AD81" s="208">
        <v>5621.85</v>
      </c>
      <c r="AE81" s="208">
        <v>1930.86</v>
      </c>
      <c r="AF81" s="208">
        <v>961.98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3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4">
        <v>735</v>
      </c>
      <c r="BI81" s="432">
        <v>1699</v>
      </c>
      <c r="BJ81" s="432">
        <v>2557</v>
      </c>
      <c r="BK81" s="432">
        <v>2719</v>
      </c>
      <c r="BL81" s="281">
        <v>3711</v>
      </c>
      <c r="BM81" s="281">
        <v>3275</v>
      </c>
      <c r="BN81" s="281">
        <v>3310</v>
      </c>
      <c r="BO81" s="281">
        <v>2054</v>
      </c>
      <c r="BP81" s="281">
        <v>758</v>
      </c>
      <c r="BQ81" s="281">
        <v>504</v>
      </c>
      <c r="BR81" s="281">
        <v>738</v>
      </c>
      <c r="BS81" s="281">
        <v>828</v>
      </c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327"/>
      <c r="EA81" s="61">
        <f>GETPIVOTDATA("VALUE",'CRS ESCO pvt'!$I$2,"DATE_FILE",$EA$8,"COMPANY",$EA$6,"TRIM_CAT","Low Income Residential-ESCO","TRIM_LINE",A75)</f>
        <v>828</v>
      </c>
    </row>
    <row r="82" spans="1:131" s="34" customFormat="1" x14ac:dyDescent="0.25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3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4">
        <v>107838</v>
      </c>
      <c r="BI82" s="432">
        <v>185491</v>
      </c>
      <c r="BJ82" s="432">
        <v>354106</v>
      </c>
      <c r="BK82" s="432">
        <v>525388</v>
      </c>
      <c r="BL82" s="281">
        <v>645448</v>
      </c>
      <c r="BM82" s="281">
        <v>570777</v>
      </c>
      <c r="BN82" s="281">
        <v>437086</v>
      </c>
      <c r="BO82" s="281">
        <v>69151</v>
      </c>
      <c r="BP82" s="281">
        <v>73668</v>
      </c>
      <c r="BQ82" s="281">
        <v>69151</v>
      </c>
      <c r="BR82" s="281">
        <v>49391</v>
      </c>
      <c r="BS82" s="281">
        <v>55332</v>
      </c>
      <c r="BT82" s="281"/>
      <c r="BU82" s="39">
        <f t="shared" ref="BU82:CD84" si="259">O82-C82</f>
        <v>174070.2</v>
      </c>
      <c r="BV82" s="40">
        <f t="shared" si="259"/>
        <v>151498.59999999998</v>
      </c>
      <c r="BW82" s="40">
        <f t="shared" si="259"/>
        <v>75406.659999999974</v>
      </c>
      <c r="BX82" s="40">
        <f t="shared" si="259"/>
        <v>113992.85999999999</v>
      </c>
      <c r="BY82" s="40">
        <f t="shared" si="259"/>
        <v>39253.450000000012</v>
      </c>
      <c r="BZ82" s="40">
        <f t="shared" si="259"/>
        <v>76770.929999999993</v>
      </c>
      <c r="CA82" s="40">
        <f t="shared" si="259"/>
        <v>-10381.070000000007</v>
      </c>
      <c r="CB82" s="40">
        <f t="shared" si="259"/>
        <v>8784.25</v>
      </c>
      <c r="CC82" s="40">
        <f t="shared" si="259"/>
        <v>8465.1199999999953</v>
      </c>
      <c r="CD82" s="40">
        <f t="shared" si="259"/>
        <v>-7933.4600000000064</v>
      </c>
      <c r="CE82" s="40">
        <f t="shared" ref="CE82:CN84" si="260">Y82-M82</f>
        <v>21458.850000000006</v>
      </c>
      <c r="CF82" s="40">
        <f t="shared" si="260"/>
        <v>-2280.679999999993</v>
      </c>
      <c r="CG82" s="40">
        <f t="shared" si="260"/>
        <v>-183048.86</v>
      </c>
      <c r="CH82" s="40">
        <f t="shared" si="260"/>
        <v>-212047</v>
      </c>
      <c r="CI82" s="40">
        <f t="shared" si="260"/>
        <v>-136499</v>
      </c>
      <c r="CJ82" s="40">
        <f t="shared" si="260"/>
        <v>-119078</v>
      </c>
      <c r="CK82" s="40">
        <f t="shared" si="260"/>
        <v>-72558</v>
      </c>
      <c r="CL82" s="40">
        <f t="shared" si="260"/>
        <v>-105949</v>
      </c>
      <c r="CM82" s="258">
        <f t="shared" si="260"/>
        <v>-14212</v>
      </c>
      <c r="CN82" s="258">
        <f t="shared" si="260"/>
        <v>-5983</v>
      </c>
      <c r="CO82" s="258">
        <f t="shared" ref="CO82:CX84" si="261">AI82-W82</f>
        <v>22054</v>
      </c>
      <c r="CP82" s="258">
        <f t="shared" si="261"/>
        <v>34361</v>
      </c>
      <c r="CQ82" s="294">
        <f t="shared" si="261"/>
        <v>80991</v>
      </c>
      <c r="CR82" s="294">
        <f t="shared" si="261"/>
        <v>181717</v>
      </c>
      <c r="CS82" s="294">
        <f t="shared" si="261"/>
        <v>331152</v>
      </c>
      <c r="CT82" s="294">
        <f t="shared" si="261"/>
        <v>191736</v>
      </c>
      <c r="CU82" s="294">
        <f t="shared" si="261"/>
        <v>193875</v>
      </c>
      <c r="CV82" s="294">
        <f t="shared" si="261"/>
        <v>161163</v>
      </c>
      <c r="CW82" s="294">
        <f t="shared" si="261"/>
        <v>103998</v>
      </c>
      <c r="CX82" s="294">
        <f t="shared" si="261"/>
        <v>81274</v>
      </c>
      <c r="CY82" s="294">
        <f t="shared" ref="CY82:DH84" si="262">AS82-AG82</f>
        <v>78426</v>
      </c>
      <c r="CZ82" s="294">
        <f t="shared" si="262"/>
        <v>58099</v>
      </c>
      <c r="DA82" s="294">
        <f t="shared" si="262"/>
        <v>17280</v>
      </c>
      <c r="DB82" s="294">
        <f t="shared" si="262"/>
        <v>60792</v>
      </c>
      <c r="DC82" s="294">
        <f t="shared" si="262"/>
        <v>-31169</v>
      </c>
      <c r="DD82" s="294">
        <f t="shared" si="262"/>
        <v>-73448</v>
      </c>
      <c r="DE82" s="294">
        <f t="shared" si="262"/>
        <v>-166108</v>
      </c>
      <c r="DF82" s="294">
        <f t="shared" si="262"/>
        <v>-2347</v>
      </c>
      <c r="DG82" s="294">
        <f t="shared" si="262"/>
        <v>46518</v>
      </c>
      <c r="DH82" s="294">
        <f t="shared" si="262"/>
        <v>-69579</v>
      </c>
      <c r="DI82" s="294">
        <f t="shared" ref="DI82:DY84" si="263">BC82-AQ82</f>
        <v>-65521</v>
      </c>
      <c r="DJ82" s="294">
        <f t="shared" si="263"/>
        <v>-1136</v>
      </c>
      <c r="DK82" s="294">
        <f t="shared" si="263"/>
        <v>-54494</v>
      </c>
      <c r="DL82" s="294">
        <f t="shared" si="263"/>
        <v>-38101</v>
      </c>
      <c r="DM82" s="294">
        <f t="shared" si="263"/>
        <v>-839</v>
      </c>
      <c r="DN82" s="294">
        <f t="shared" si="263"/>
        <v>-68420</v>
      </c>
      <c r="DO82" s="294">
        <f t="shared" si="263"/>
        <v>-15626</v>
      </c>
      <c r="DP82" s="294">
        <f t="shared" si="263"/>
        <v>-5512</v>
      </c>
      <c r="DQ82" s="294">
        <f t="shared" si="263"/>
        <v>54110</v>
      </c>
      <c r="DR82" s="294">
        <f t="shared" si="263"/>
        <v>109707</v>
      </c>
      <c r="DS82" s="294">
        <f t="shared" si="263"/>
        <v>-27617</v>
      </c>
      <c r="DT82" s="294">
        <f t="shared" si="263"/>
        <v>72582</v>
      </c>
      <c r="DU82" s="294">
        <f t="shared" si="263"/>
        <v>-103687</v>
      </c>
      <c r="DV82" s="294">
        <f t="shared" si="263"/>
        <v>-79332</v>
      </c>
      <c r="DW82" s="294">
        <f t="shared" si="263"/>
        <v>-20207</v>
      </c>
      <c r="DX82" s="294">
        <f t="shared" si="263"/>
        <v>-39967</v>
      </c>
      <c r="DY82" s="294">
        <f t="shared" si="263"/>
        <v>-64053</v>
      </c>
      <c r="DZ82" s="327"/>
      <c r="EA82" s="61">
        <f>'MONTHLY SUMMARIES'!J54</f>
        <v>55332</v>
      </c>
    </row>
    <row r="83" spans="1:131" s="34" customFormat="1" x14ac:dyDescent="0.25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3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4">
        <v>127364</v>
      </c>
      <c r="BI83" s="432">
        <v>117186</v>
      </c>
      <c r="BJ83" s="432">
        <v>148710</v>
      </c>
      <c r="BK83" s="432">
        <v>167390</v>
      </c>
      <c r="BL83" s="281">
        <v>179506</v>
      </c>
      <c r="BM83" s="281">
        <v>175885</v>
      </c>
      <c r="BN83" s="281">
        <v>159226</v>
      </c>
      <c r="BO83" s="281">
        <v>32467</v>
      </c>
      <c r="BP83" s="281">
        <v>45260</v>
      </c>
      <c r="BQ83" s="281">
        <v>32467</v>
      </c>
      <c r="BR83" s="281">
        <v>26860</v>
      </c>
      <c r="BS83" s="281">
        <v>31584</v>
      </c>
      <c r="BT83" s="281"/>
      <c r="BU83" s="39">
        <f t="shared" si="259"/>
        <v>2640.5200000000186</v>
      </c>
      <c r="BV83" s="40">
        <f t="shared" si="259"/>
        <v>-2095.1499999999942</v>
      </c>
      <c r="BW83" s="40">
        <f t="shared" si="259"/>
        <v>-155057.34999999998</v>
      </c>
      <c r="BX83" s="40">
        <f t="shared" si="259"/>
        <v>-25015.440000000002</v>
      </c>
      <c r="BY83" s="40">
        <f t="shared" si="259"/>
        <v>-14370.229999999996</v>
      </c>
      <c r="BZ83" s="40">
        <f t="shared" si="259"/>
        <v>-10844.599999999999</v>
      </c>
      <c r="CA83" s="40">
        <f t="shared" si="259"/>
        <v>-111401.06</v>
      </c>
      <c r="CB83" s="40">
        <f t="shared" si="259"/>
        <v>-2208.2700000000004</v>
      </c>
      <c r="CC83" s="40">
        <f t="shared" si="259"/>
        <v>-1254.0400000000009</v>
      </c>
      <c r="CD83" s="40">
        <f t="shared" si="259"/>
        <v>92356.36</v>
      </c>
      <c r="CE83" s="40">
        <f t="shared" si="260"/>
        <v>-103785.92000000001</v>
      </c>
      <c r="CF83" s="40">
        <f t="shared" si="260"/>
        <v>6444.6399999999994</v>
      </c>
      <c r="CG83" s="40">
        <f t="shared" si="260"/>
        <v>-116307.23000000001</v>
      </c>
      <c r="CH83" s="40">
        <f t="shared" si="260"/>
        <v>-113559</v>
      </c>
      <c r="CI83" s="40">
        <f t="shared" si="260"/>
        <v>-50289</v>
      </c>
      <c r="CJ83" s="40">
        <f t="shared" si="260"/>
        <v>-3294</v>
      </c>
      <c r="CK83" s="40">
        <f t="shared" si="260"/>
        <v>-21389</v>
      </c>
      <c r="CL83" s="40">
        <f t="shared" si="260"/>
        <v>-2878</v>
      </c>
      <c r="CM83" s="258">
        <f t="shared" si="260"/>
        <v>-7960</v>
      </c>
      <c r="CN83" s="258">
        <f t="shared" si="260"/>
        <v>2922</v>
      </c>
      <c r="CO83" s="258">
        <f t="shared" si="261"/>
        <v>15264</v>
      </c>
      <c r="CP83" s="258">
        <f t="shared" si="261"/>
        <v>-87633</v>
      </c>
      <c r="CQ83" s="294">
        <f t="shared" si="261"/>
        <v>115744</v>
      </c>
      <c r="CR83" s="294">
        <f t="shared" si="261"/>
        <v>136644</v>
      </c>
      <c r="CS83" s="294">
        <f t="shared" si="261"/>
        <v>95855</v>
      </c>
      <c r="CT83" s="294">
        <f t="shared" si="261"/>
        <v>50816</v>
      </c>
      <c r="CU83" s="294">
        <f t="shared" si="261"/>
        <v>68701</v>
      </c>
      <c r="CV83" s="294">
        <f t="shared" si="261"/>
        <v>-1799</v>
      </c>
      <c r="CW83" s="294">
        <f t="shared" si="261"/>
        <v>28469</v>
      </c>
      <c r="CX83" s="294">
        <f t="shared" si="261"/>
        <v>22942</v>
      </c>
      <c r="CY83" s="294">
        <f t="shared" si="262"/>
        <v>31345</v>
      </c>
      <c r="CZ83" s="294">
        <f t="shared" si="262"/>
        <v>52307</v>
      </c>
      <c r="DA83" s="294">
        <f t="shared" si="262"/>
        <v>30720</v>
      </c>
      <c r="DB83" s="294">
        <f t="shared" si="262"/>
        <v>73355</v>
      </c>
      <c r="DC83" s="294">
        <f t="shared" si="262"/>
        <v>-57779</v>
      </c>
      <c r="DD83" s="294">
        <f t="shared" si="262"/>
        <v>-113561</v>
      </c>
      <c r="DE83" s="294">
        <f t="shared" si="262"/>
        <v>-48627</v>
      </c>
      <c r="DF83" s="294">
        <f t="shared" si="262"/>
        <v>39682</v>
      </c>
      <c r="DG83" s="294">
        <f t="shared" si="262"/>
        <v>-48178</v>
      </c>
      <c r="DH83" s="294">
        <f t="shared" si="262"/>
        <v>32868</v>
      </c>
      <c r="DI83" s="294">
        <f t="shared" si="263"/>
        <v>14745</v>
      </c>
      <c r="DJ83" s="294">
        <f t="shared" si="263"/>
        <v>2191</v>
      </c>
      <c r="DK83" s="294">
        <f t="shared" si="263"/>
        <v>-20457</v>
      </c>
      <c r="DL83" s="294">
        <f t="shared" si="263"/>
        <v>-38723</v>
      </c>
      <c r="DM83" s="294">
        <f t="shared" si="263"/>
        <v>-20139</v>
      </c>
      <c r="DN83" s="294">
        <f t="shared" si="263"/>
        <v>25057</v>
      </c>
      <c r="DO83" s="294">
        <f t="shared" si="263"/>
        <v>19908</v>
      </c>
      <c r="DP83" s="294">
        <f t="shared" si="263"/>
        <v>25176</v>
      </c>
      <c r="DQ83" s="294">
        <f t="shared" si="263"/>
        <v>20536</v>
      </c>
      <c r="DR83" s="294">
        <f t="shared" si="263"/>
        <v>8063</v>
      </c>
      <c r="DS83" s="294">
        <f t="shared" si="263"/>
        <v>25343</v>
      </c>
      <c r="DT83" s="294">
        <f t="shared" si="263"/>
        <v>-14022</v>
      </c>
      <c r="DU83" s="294">
        <f t="shared" si="263"/>
        <v>-60998</v>
      </c>
      <c r="DV83" s="294">
        <f t="shared" si="263"/>
        <v>-8009</v>
      </c>
      <c r="DW83" s="294">
        <f t="shared" si="263"/>
        <v>-545</v>
      </c>
      <c r="DX83" s="294">
        <f t="shared" si="263"/>
        <v>-6152</v>
      </c>
      <c r="DY83" s="294">
        <f t="shared" si="263"/>
        <v>-10521</v>
      </c>
      <c r="DZ83" s="327"/>
      <c r="EA83" s="61">
        <f>'MONTHLY SUMMARIES'!J55</f>
        <v>31584</v>
      </c>
    </row>
    <row r="84" spans="1:131" s="34" customFormat="1" x14ac:dyDescent="0.25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3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4">
        <v>7569</v>
      </c>
      <c r="BI84" s="432">
        <v>55210</v>
      </c>
      <c r="BJ84" s="432">
        <v>82265</v>
      </c>
      <c r="BK84" s="432">
        <v>78675</v>
      </c>
      <c r="BL84" s="281">
        <v>115192</v>
      </c>
      <c r="BM84" s="281">
        <v>125136</v>
      </c>
      <c r="BN84" s="281">
        <v>127421</v>
      </c>
      <c r="BO84" s="281">
        <v>6898</v>
      </c>
      <c r="BP84" s="281">
        <v>6613</v>
      </c>
      <c r="BQ84" s="281">
        <v>6898</v>
      </c>
      <c r="BR84" s="281">
        <v>5440</v>
      </c>
      <c r="BS84" s="281">
        <v>6810</v>
      </c>
      <c r="BT84" s="281"/>
      <c r="BU84" s="39">
        <f t="shared" si="259"/>
        <v>323.52999999999884</v>
      </c>
      <c r="BV84" s="40">
        <f t="shared" si="259"/>
        <v>-50467.759999999995</v>
      </c>
      <c r="BW84" s="40">
        <f t="shared" si="259"/>
        <v>-34622.01</v>
      </c>
      <c r="BX84" s="40">
        <f t="shared" si="259"/>
        <v>-42924.51</v>
      </c>
      <c r="BY84" s="40">
        <f t="shared" si="259"/>
        <v>-106.0099999999984</v>
      </c>
      <c r="BZ84" s="40">
        <f t="shared" si="259"/>
        <v>12366.220000000001</v>
      </c>
      <c r="CA84" s="40">
        <f t="shared" si="259"/>
        <v>2630.42</v>
      </c>
      <c r="CB84" s="40">
        <f t="shared" si="259"/>
        <v>37909.54</v>
      </c>
      <c r="CC84" s="40">
        <f t="shared" si="259"/>
        <v>30496</v>
      </c>
      <c r="CD84" s="40">
        <f t="shared" si="259"/>
        <v>-42428.89</v>
      </c>
      <c r="CE84" s="40">
        <f t="shared" si="260"/>
        <v>34425.17</v>
      </c>
      <c r="CF84" s="40">
        <f t="shared" si="260"/>
        <v>55888.85</v>
      </c>
      <c r="CG84" s="40">
        <f t="shared" si="260"/>
        <v>13255</v>
      </c>
      <c r="CH84" s="40">
        <f t="shared" si="260"/>
        <v>6381</v>
      </c>
      <c r="CI84" s="40">
        <f t="shared" si="260"/>
        <v>14137</v>
      </c>
      <c r="CJ84" s="40">
        <f t="shared" si="260"/>
        <v>51890</v>
      </c>
      <c r="CK84" s="40">
        <f t="shared" si="260"/>
        <v>70484</v>
      </c>
      <c r="CL84" s="40">
        <f t="shared" si="260"/>
        <v>7411</v>
      </c>
      <c r="CM84" s="258">
        <f t="shared" si="260"/>
        <v>39922</v>
      </c>
      <c r="CN84" s="258">
        <f t="shared" si="260"/>
        <v>18510</v>
      </c>
      <c r="CO84" s="258">
        <f t="shared" si="261"/>
        <v>-10798</v>
      </c>
      <c r="CP84" s="258">
        <f t="shared" si="261"/>
        <v>8338</v>
      </c>
      <c r="CQ84" s="294">
        <f t="shared" si="261"/>
        <v>4188</v>
      </c>
      <c r="CR84" s="294">
        <f t="shared" si="261"/>
        <v>3882</v>
      </c>
      <c r="CS84" s="294">
        <f t="shared" si="261"/>
        <v>34938</v>
      </c>
      <c r="CT84" s="294">
        <f t="shared" si="261"/>
        <v>84900</v>
      </c>
      <c r="CU84" s="294">
        <f t="shared" si="261"/>
        <v>97717</v>
      </c>
      <c r="CV84" s="294">
        <f t="shared" si="261"/>
        <v>236842</v>
      </c>
      <c r="CW84" s="294">
        <f t="shared" si="261"/>
        <v>13476</v>
      </c>
      <c r="CX84" s="294">
        <f t="shared" si="261"/>
        <v>36317</v>
      </c>
      <c r="CY84" s="294">
        <f t="shared" si="262"/>
        <v>71183</v>
      </c>
      <c r="CZ84" s="294">
        <f t="shared" si="262"/>
        <v>-40342</v>
      </c>
      <c r="DA84" s="294">
        <f t="shared" si="262"/>
        <v>32530</v>
      </c>
      <c r="DB84" s="294">
        <f t="shared" si="262"/>
        <v>169712</v>
      </c>
      <c r="DC84" s="294">
        <f t="shared" si="262"/>
        <v>106543</v>
      </c>
      <c r="DD84" s="294">
        <f t="shared" si="262"/>
        <v>-4275</v>
      </c>
      <c r="DE84" s="294">
        <f t="shared" si="262"/>
        <v>8609</v>
      </c>
      <c r="DF84" s="294">
        <f t="shared" si="262"/>
        <v>-9930</v>
      </c>
      <c r="DG84" s="294">
        <f t="shared" si="262"/>
        <v>-42517</v>
      </c>
      <c r="DH84" s="294">
        <f t="shared" si="262"/>
        <v>-258438</v>
      </c>
      <c r="DI84" s="294">
        <f t="shared" si="263"/>
        <v>-80371</v>
      </c>
      <c r="DJ84" s="294">
        <f t="shared" si="263"/>
        <v>63841</v>
      </c>
      <c r="DK84" s="294">
        <f t="shared" si="263"/>
        <v>-113953</v>
      </c>
      <c r="DL84" s="294">
        <f t="shared" si="263"/>
        <v>-8990</v>
      </c>
      <c r="DM84" s="294">
        <f t="shared" si="263"/>
        <v>-43139</v>
      </c>
      <c r="DN84" s="294">
        <f t="shared" si="263"/>
        <v>-184777</v>
      </c>
      <c r="DO84" s="294">
        <f t="shared" si="263"/>
        <v>-100044</v>
      </c>
      <c r="DP84" s="294">
        <f t="shared" si="263"/>
        <v>15350</v>
      </c>
      <c r="DQ84" s="294">
        <f t="shared" si="263"/>
        <v>-33356</v>
      </c>
      <c r="DR84" s="294">
        <f t="shared" si="263"/>
        <v>11123</v>
      </c>
      <c r="DS84" s="294">
        <f t="shared" si="263"/>
        <v>34778</v>
      </c>
      <c r="DT84" s="294">
        <f t="shared" si="263"/>
        <v>76754</v>
      </c>
      <c r="DU84" s="294">
        <f t="shared" si="263"/>
        <v>-25684</v>
      </c>
      <c r="DV84" s="294">
        <f t="shared" si="263"/>
        <v>-161370</v>
      </c>
      <c r="DW84" s="294">
        <f t="shared" si="263"/>
        <v>-1013</v>
      </c>
      <c r="DX84" s="294">
        <f t="shared" si="263"/>
        <v>-2471</v>
      </c>
      <c r="DY84" s="294">
        <f t="shared" si="263"/>
        <v>-2279</v>
      </c>
      <c r="DZ84" s="327"/>
      <c r="EA84" s="61">
        <f>'MONTHLY SUMMARIES'!J56</f>
        <v>6810</v>
      </c>
    </row>
    <row r="85" spans="1:131" s="127" customFormat="1" x14ac:dyDescent="0.25">
      <c r="A85" s="144"/>
      <c r="B85" s="35" t="s">
        <v>148</v>
      </c>
      <c r="C85" s="137">
        <f>SUM(C76:C84)</f>
        <v>3267843.7000000007</v>
      </c>
      <c r="D85" s="138">
        <f t="shared" ref="D85:P85" si="264">SUM(D76:D84)</f>
        <v>3945992.5199999996</v>
      </c>
      <c r="E85" s="138">
        <f t="shared" si="264"/>
        <v>3980253.44</v>
      </c>
      <c r="F85" s="138">
        <f t="shared" si="264"/>
        <v>2802118.7199999997</v>
      </c>
      <c r="G85" s="138">
        <f t="shared" si="264"/>
        <v>1733721.1300000001</v>
      </c>
      <c r="H85" s="138">
        <f t="shared" si="264"/>
        <v>1110669.9800000002</v>
      </c>
      <c r="I85" s="138">
        <f t="shared" si="264"/>
        <v>861182.1</v>
      </c>
      <c r="J85" s="138">
        <f t="shared" si="264"/>
        <v>653775.91999999993</v>
      </c>
      <c r="K85" s="138">
        <f t="shared" si="264"/>
        <v>626933.32000000007</v>
      </c>
      <c r="L85" s="139">
        <f t="shared" si="264"/>
        <v>807336.52</v>
      </c>
      <c r="M85" s="138">
        <f t="shared" si="264"/>
        <v>1398239.76</v>
      </c>
      <c r="N85" s="138">
        <f t="shared" si="264"/>
        <v>2400224.8199999998</v>
      </c>
      <c r="O85" s="138">
        <f t="shared" si="264"/>
        <v>3389410.51</v>
      </c>
      <c r="P85" s="138">
        <f t="shared" si="264"/>
        <v>3869168</v>
      </c>
      <c r="Q85" s="138">
        <f t="shared" ref="Q85:V85" si="265">SUM(Q76:Q84)</f>
        <v>3277087</v>
      </c>
      <c r="R85" s="138">
        <f t="shared" si="265"/>
        <v>2927147</v>
      </c>
      <c r="S85" s="138">
        <f t="shared" si="265"/>
        <v>1981578</v>
      </c>
      <c r="T85" s="138">
        <f t="shared" si="265"/>
        <v>1131123</v>
      </c>
      <c r="U85" s="138">
        <f t="shared" si="265"/>
        <v>806526</v>
      </c>
      <c r="V85" s="138">
        <f t="shared" si="265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4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5">
        <v>919416</v>
      </c>
      <c r="BI85" s="433">
        <v>1553029</v>
      </c>
      <c r="BJ85" s="433">
        <v>3181847</v>
      </c>
      <c r="BK85" s="433">
        <v>4528086</v>
      </c>
      <c r="BL85" s="282">
        <v>5358247</v>
      </c>
      <c r="BM85" s="282">
        <v>4934970</v>
      </c>
      <c r="BN85" s="282">
        <v>4721126</v>
      </c>
      <c r="BO85" s="282">
        <v>884486</v>
      </c>
      <c r="BP85" s="282">
        <v>921594</v>
      </c>
      <c r="BQ85" s="282">
        <v>884486</v>
      </c>
      <c r="BR85" s="282">
        <v>697321</v>
      </c>
      <c r="BS85" s="282">
        <v>664002</v>
      </c>
      <c r="BT85" s="282"/>
      <c r="BU85" s="41">
        <f>SUM(BU76:BU84)</f>
        <v>121566.80999999968</v>
      </c>
      <c r="BV85" s="140">
        <f t="shared" ref="BV85:BX85" si="266">SUM(BV76:BV84)</f>
        <v>-76824.520000000091</v>
      </c>
      <c r="BW85" s="140">
        <f t="shared" si="266"/>
        <v>-703166.44</v>
      </c>
      <c r="BX85" s="140">
        <f t="shared" si="266"/>
        <v>125028.27999999997</v>
      </c>
      <c r="BY85" s="140">
        <f t="shared" ref="BY85:BZ85" si="267">SUM(BY76:BY84)</f>
        <v>247856.86999999994</v>
      </c>
      <c r="BZ85" s="140">
        <f t="shared" si="267"/>
        <v>20453.019999999968</v>
      </c>
      <c r="CA85" s="140">
        <f t="shared" ref="CA85:CB85" si="268">SUM(CA76:CA84)</f>
        <v>-54656.099999999991</v>
      </c>
      <c r="CB85" s="140">
        <f t="shared" si="268"/>
        <v>103940.08000000002</v>
      </c>
      <c r="CC85" s="140">
        <f t="shared" ref="CC85:CD85" si="269">SUM(CC76:CC84)</f>
        <v>132047.67999999999</v>
      </c>
      <c r="CD85" s="140">
        <f t="shared" si="269"/>
        <v>113769.48</v>
      </c>
      <c r="CE85" s="140">
        <f t="shared" ref="CE85:CF85" si="270">SUM(CE76:CE84)</f>
        <v>-71159.760000000053</v>
      </c>
      <c r="CF85" s="140">
        <f t="shared" si="270"/>
        <v>42512.18</v>
      </c>
      <c r="CG85" s="140">
        <f t="shared" ref="CG85:CH85" si="271">SUM(CG76:CG84)</f>
        <v>-65265.509999999806</v>
      </c>
      <c r="CH85" s="140">
        <f t="shared" si="271"/>
        <v>-215264</v>
      </c>
      <c r="CI85" s="140">
        <f t="shared" ref="CI85:CJ85" si="272">SUM(CI76:CI84)</f>
        <v>99329</v>
      </c>
      <c r="CJ85" s="140">
        <f t="shared" si="272"/>
        <v>-258195</v>
      </c>
      <c r="CK85" s="140">
        <f t="shared" ref="CK85:CL85" si="273">SUM(CK76:CK84)</f>
        <v>-493039</v>
      </c>
      <c r="CL85" s="140">
        <f t="shared" si="273"/>
        <v>-183904</v>
      </c>
      <c r="CM85" s="259">
        <f t="shared" ref="CM85:CN85" si="274">SUM(CM76:CM84)</f>
        <v>-72850</v>
      </c>
      <c r="CN85" s="259">
        <f t="shared" si="274"/>
        <v>-87176</v>
      </c>
      <c r="CO85" s="259">
        <f t="shared" ref="CO85:CQ85" si="275">SUM(CO76:CO84)</f>
        <v>-64449</v>
      </c>
      <c r="CP85" s="259">
        <f t="shared" si="275"/>
        <v>-237132</v>
      </c>
      <c r="CQ85" s="295">
        <f t="shared" si="275"/>
        <v>90884</v>
      </c>
      <c r="CR85" s="295">
        <f t="shared" ref="CR85:CS85" si="276">SUM(CR76:CR84)</f>
        <v>514083</v>
      </c>
      <c r="CS85" s="295">
        <f t="shared" si="276"/>
        <v>703055</v>
      </c>
      <c r="CT85" s="295">
        <f t="shared" ref="CT85:CU85" si="277">SUM(CT76:CT84)</f>
        <v>849638</v>
      </c>
      <c r="CU85" s="295">
        <f t="shared" si="277"/>
        <v>817587</v>
      </c>
      <c r="CV85" s="295">
        <f t="shared" ref="CV85" si="278">SUM(CV76:CV84)</f>
        <v>976243</v>
      </c>
      <c r="CW85" s="295">
        <f t="shared" ref="CW85" si="279">SUM(CW76:CW84)</f>
        <v>554852</v>
      </c>
      <c r="CX85" s="295">
        <f t="shared" ref="CX85" si="280">SUM(CX76:CX84)</f>
        <v>412622</v>
      </c>
      <c r="CY85" s="295">
        <f t="shared" ref="CY85" si="281">SUM(CY76:CY84)</f>
        <v>538347</v>
      </c>
      <c r="CZ85" s="295">
        <f t="shared" ref="CZ85" si="282">SUM(CZ76:CZ84)</f>
        <v>241458</v>
      </c>
      <c r="DA85" s="295">
        <f t="shared" ref="DA85" si="283">SUM(DA76:DA84)</f>
        <v>313492</v>
      </c>
      <c r="DB85" s="295">
        <f t="shared" ref="DB85" si="284">SUM(DB76:DB84)</f>
        <v>911367</v>
      </c>
      <c r="DC85" s="295">
        <f t="shared" ref="DC85" si="285">SUM(DC76:DC84)</f>
        <v>543839</v>
      </c>
      <c r="DD85" s="295">
        <f t="shared" ref="DD85:DE85" si="286">SUM(DD76:DD84)</f>
        <v>492297</v>
      </c>
      <c r="DE85" s="295">
        <f t="shared" si="286"/>
        <v>283813</v>
      </c>
      <c r="DF85" s="295">
        <f t="shared" ref="DF85" si="287">SUM(DF76:DF84)</f>
        <v>268184</v>
      </c>
      <c r="DG85" s="295">
        <f t="shared" ref="DG85" si="288">SUM(DG76:DG84)</f>
        <v>379590</v>
      </c>
      <c r="DH85" s="295">
        <f t="shared" ref="DH85" si="289">SUM(DH76:DH84)</f>
        <v>-141857</v>
      </c>
      <c r="DI85" s="295">
        <f t="shared" ref="DI85" si="290">SUM(DI76:DI84)</f>
        <v>-262346</v>
      </c>
      <c r="DJ85" s="295">
        <f t="shared" ref="DJ85" si="291">SUM(DJ76:DJ84)</f>
        <v>-54134</v>
      </c>
      <c r="DK85" s="295">
        <f t="shared" ref="DK85:DL85" si="292">SUM(DK76:DK84)</f>
        <v>-505819</v>
      </c>
      <c r="DL85" s="295">
        <f t="shared" si="292"/>
        <v>-145794</v>
      </c>
      <c r="DM85" s="295">
        <f t="shared" ref="DM85:DN85" si="293">SUM(DM76:DM84)</f>
        <v>-249777</v>
      </c>
      <c r="DN85" s="295">
        <f t="shared" si="293"/>
        <v>-675925</v>
      </c>
      <c r="DO85" s="295">
        <f t="shared" ref="DO85:DP85" si="294">SUM(DO76:DO84)</f>
        <v>-408774</v>
      </c>
      <c r="DP85" s="295">
        <f t="shared" si="294"/>
        <v>-267270</v>
      </c>
      <c r="DQ85" s="295">
        <f t="shared" ref="DQ85" si="295">SUM(DQ76:DQ84)</f>
        <v>217073</v>
      </c>
      <c r="DR85" s="295">
        <f t="shared" ref="DR85:DS85" si="296">SUM(DR76:DR84)</f>
        <v>586521</v>
      </c>
      <c r="DS85" s="295">
        <f t="shared" si="296"/>
        <v>361377</v>
      </c>
      <c r="DT85" s="295">
        <f t="shared" ref="DT85" si="297">SUM(DT76:DT84)</f>
        <v>1217788</v>
      </c>
      <c r="DU85" s="295">
        <f t="shared" ref="DU85:DV85" si="298">SUM(DU76:DU84)</f>
        <v>-896559</v>
      </c>
      <c r="DV85" s="295">
        <f t="shared" si="298"/>
        <v>-384113</v>
      </c>
      <c r="DW85" s="295">
        <f t="shared" ref="DW85" si="299">SUM(DW76:DW84)</f>
        <v>118282</v>
      </c>
      <c r="DX85" s="295">
        <f t="shared" ref="DX85:DY85" si="300">SUM(DX76:DX84)</f>
        <v>-68883</v>
      </c>
      <c r="DY85" s="295">
        <f t="shared" si="300"/>
        <v>-94245</v>
      </c>
      <c r="DZ85" s="328"/>
      <c r="EA85" s="249">
        <f>EA76+EA79+EA82+EA83+EA84</f>
        <v>664002</v>
      </c>
    </row>
    <row r="86" spans="1:131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327"/>
      <c r="EA86" s="46"/>
    </row>
    <row r="87" spans="1:131" s="34" customFormat="1" x14ac:dyDescent="0.25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3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4">
        <v>10137727</v>
      </c>
      <c r="BI87" s="432">
        <v>9957878</v>
      </c>
      <c r="BJ87" s="432">
        <v>10016246</v>
      </c>
      <c r="BK87" s="432">
        <v>10947235</v>
      </c>
      <c r="BL87" s="281">
        <v>12164654</v>
      </c>
      <c r="BM87" s="281">
        <v>13404708</v>
      </c>
      <c r="BN87" s="281">
        <v>14095811</v>
      </c>
      <c r="BO87" s="281">
        <v>12269415</v>
      </c>
      <c r="BP87" s="281">
        <v>13867927</v>
      </c>
      <c r="BQ87" s="281">
        <v>12269415</v>
      </c>
      <c r="BR87" s="281">
        <v>11520059</v>
      </c>
      <c r="BS87" s="281">
        <v>10855811</v>
      </c>
      <c r="BT87" s="281"/>
      <c r="BU87" s="39">
        <f t="shared" ref="BU87:DY87" si="301">O87-C87</f>
        <v>115449.58999999985</v>
      </c>
      <c r="BV87" s="40">
        <f t="shared" si="301"/>
        <v>479481.6799999997</v>
      </c>
      <c r="BW87" s="40">
        <f t="shared" si="301"/>
        <v>1237864.7799999993</v>
      </c>
      <c r="BX87" s="40">
        <f t="shared" si="301"/>
        <v>1514408.0899999999</v>
      </c>
      <c r="BY87" s="40">
        <f t="shared" si="301"/>
        <v>1993400.9700000007</v>
      </c>
      <c r="BZ87" s="40">
        <f t="shared" si="301"/>
        <v>2951801.6400000006</v>
      </c>
      <c r="CA87" s="40">
        <f t="shared" si="301"/>
        <v>3357407.62</v>
      </c>
      <c r="CB87" s="40">
        <f t="shared" si="301"/>
        <v>3695921.6799999997</v>
      </c>
      <c r="CC87" s="40">
        <f t="shared" si="301"/>
        <v>3831542.33</v>
      </c>
      <c r="CD87" s="40">
        <f t="shared" si="301"/>
        <v>3735421.66</v>
      </c>
      <c r="CE87" s="40">
        <f t="shared" si="301"/>
        <v>3698632.4000000004</v>
      </c>
      <c r="CF87" s="40">
        <f t="shared" si="301"/>
        <v>3611074.2</v>
      </c>
      <c r="CG87" s="40">
        <f t="shared" si="301"/>
        <v>3309628.49</v>
      </c>
      <c r="CH87" s="40">
        <f t="shared" si="301"/>
        <v>3265486</v>
      </c>
      <c r="CI87" s="40">
        <f t="shared" si="301"/>
        <v>3176552</v>
      </c>
      <c r="CJ87" s="40">
        <f t="shared" si="301"/>
        <v>2880246</v>
      </c>
      <c r="CK87" s="40">
        <f t="shared" si="301"/>
        <v>1357747</v>
      </c>
      <c r="CL87" s="40">
        <f t="shared" si="301"/>
        <v>190035</v>
      </c>
      <c r="CM87" s="258">
        <f t="shared" si="301"/>
        <v>-228099</v>
      </c>
      <c r="CN87" s="258">
        <f t="shared" si="301"/>
        <v>-737550</v>
      </c>
      <c r="CO87" s="258">
        <f t="shared" si="301"/>
        <v>-968541</v>
      </c>
      <c r="CP87" s="258">
        <f t="shared" si="301"/>
        <v>-1045517</v>
      </c>
      <c r="CQ87" s="294">
        <f t="shared" si="301"/>
        <v>-963388</v>
      </c>
      <c r="CR87" s="294">
        <f t="shared" si="301"/>
        <v>-948370</v>
      </c>
      <c r="CS87" s="294">
        <f t="shared" si="301"/>
        <v>-858876</v>
      </c>
      <c r="CT87" s="294">
        <f t="shared" si="301"/>
        <v>-877461</v>
      </c>
      <c r="CU87" s="294">
        <f t="shared" si="301"/>
        <v>-1461629</v>
      </c>
      <c r="CV87" s="294">
        <f t="shared" si="301"/>
        <v>-1426207</v>
      </c>
      <c r="CW87" s="294">
        <f t="shared" si="301"/>
        <v>-395580</v>
      </c>
      <c r="CX87" s="294">
        <f t="shared" si="301"/>
        <v>102887</v>
      </c>
      <c r="CY87" s="294">
        <f t="shared" si="301"/>
        <v>444728</v>
      </c>
      <c r="CZ87" s="294">
        <f t="shared" si="301"/>
        <v>390102</v>
      </c>
      <c r="DA87" s="294">
        <f t="shared" si="301"/>
        <v>213971</v>
      </c>
      <c r="DB87" s="294">
        <f t="shared" si="301"/>
        <v>333001</v>
      </c>
      <c r="DC87" s="294">
        <f t="shared" si="301"/>
        <v>538002</v>
      </c>
      <c r="DD87" s="294">
        <f t="shared" si="301"/>
        <v>491273</v>
      </c>
      <c r="DE87" s="294">
        <f t="shared" si="301"/>
        <v>821613</v>
      </c>
      <c r="DF87" s="294">
        <f t="shared" si="301"/>
        <v>896670</v>
      </c>
      <c r="DG87" s="294">
        <f t="shared" si="301"/>
        <v>1097112</v>
      </c>
      <c r="DH87" s="294">
        <f t="shared" si="301"/>
        <v>1216497</v>
      </c>
      <c r="DI87" s="294">
        <f t="shared" si="301"/>
        <v>1098700</v>
      </c>
      <c r="DJ87" s="294">
        <f t="shared" si="301"/>
        <v>784913</v>
      </c>
      <c r="DK87" s="294">
        <f t="shared" si="301"/>
        <v>-903727</v>
      </c>
      <c r="DL87" s="294">
        <f t="shared" si="301"/>
        <v>21750</v>
      </c>
      <c r="DM87" s="294">
        <f t="shared" si="301"/>
        <v>279681</v>
      </c>
      <c r="DN87" s="294">
        <f t="shared" si="301"/>
        <v>-30967</v>
      </c>
      <c r="DO87" s="294">
        <f t="shared" si="301"/>
        <v>-181185</v>
      </c>
      <c r="DP87" s="294">
        <f t="shared" si="301"/>
        <v>-119136</v>
      </c>
      <c r="DQ87" s="294">
        <f t="shared" si="301"/>
        <v>-44801</v>
      </c>
      <c r="DR87" s="294">
        <f t="shared" si="301"/>
        <v>37822</v>
      </c>
      <c r="DS87" s="294">
        <f t="shared" si="301"/>
        <v>484912</v>
      </c>
      <c r="DT87" s="294">
        <f t="shared" si="301"/>
        <v>410237</v>
      </c>
      <c r="DU87" s="294">
        <f t="shared" si="301"/>
        <v>-1448556</v>
      </c>
      <c r="DV87" s="294">
        <f t="shared" si="301"/>
        <v>788029</v>
      </c>
      <c r="DW87" s="294">
        <f t="shared" si="301"/>
        <v>1230892</v>
      </c>
      <c r="DX87" s="294">
        <f t="shared" si="301"/>
        <v>481536</v>
      </c>
      <c r="DY87" s="294">
        <f t="shared" si="301"/>
        <v>286187</v>
      </c>
      <c r="DZ87" s="327"/>
      <c r="EA87" s="61">
        <f>'MONTHLY SUMMARIES'!J59</f>
        <v>10855811</v>
      </c>
    </row>
    <row r="88" spans="1:131" s="34" customFormat="1" x14ac:dyDescent="0.2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10989127.98</v>
      </c>
      <c r="X88" s="38">
        <f>X87-X89</f>
        <v>10825595.84</v>
      </c>
      <c r="Y88" s="208">
        <f>Y87-Y89</f>
        <v>10516627.529999999</v>
      </c>
      <c r="Z88" s="208">
        <f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3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4">
        <v>10130271</v>
      </c>
      <c r="BI88" s="432">
        <v>9949825</v>
      </c>
      <c r="BJ88" s="432">
        <v>10005914</v>
      </c>
      <c r="BK88" s="432">
        <v>10939666</v>
      </c>
      <c r="BL88" s="281">
        <v>12157333</v>
      </c>
      <c r="BM88" s="281">
        <v>13398677</v>
      </c>
      <c r="BN88" s="281">
        <v>14090052</v>
      </c>
      <c r="BO88" s="281">
        <v>12262271</v>
      </c>
      <c r="BP88" s="281">
        <v>13855714</v>
      </c>
      <c r="BQ88" s="281">
        <v>12262918</v>
      </c>
      <c r="BR88" s="281">
        <v>11513921</v>
      </c>
      <c r="BS88" s="281">
        <v>10849231</v>
      </c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327"/>
      <c r="EA88" s="75">
        <f>EA87-EA89</f>
        <v>10849231</v>
      </c>
    </row>
    <row r="89" spans="1:131" s="34" customFormat="1" x14ac:dyDescent="0.2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55385.02</v>
      </c>
      <c r="X89" s="38">
        <v>55614.16</v>
      </c>
      <c r="Y89" s="208">
        <v>47821.47</v>
      </c>
      <c r="Z89" s="208">
        <v>48647</v>
      </c>
      <c r="AA89" s="208">
        <v>52102.63</v>
      </c>
      <c r="AB89" s="208">
        <v>60392.15</v>
      </c>
      <c r="AC89" s="208">
        <v>64462.18</v>
      </c>
      <c r="AD89" s="208">
        <v>64031.92</v>
      </c>
      <c r="AE89" s="208">
        <v>65175.93</v>
      </c>
      <c r="AF89" s="208">
        <v>62734.46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3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4">
        <v>7456</v>
      </c>
      <c r="BI89" s="432">
        <v>8053</v>
      </c>
      <c r="BJ89" s="432">
        <v>10332</v>
      </c>
      <c r="BK89" s="432">
        <v>7569</v>
      </c>
      <c r="BL89" s="281">
        <v>7321</v>
      </c>
      <c r="BM89" s="281">
        <v>6031</v>
      </c>
      <c r="BN89" s="281">
        <v>5759</v>
      </c>
      <c r="BO89" s="281">
        <v>7144</v>
      </c>
      <c r="BP89" s="281">
        <v>12213</v>
      </c>
      <c r="BQ89" s="281">
        <v>6497</v>
      </c>
      <c r="BR89" s="281">
        <v>6138</v>
      </c>
      <c r="BS89" s="281">
        <v>6580</v>
      </c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327"/>
      <c r="EA89" s="61">
        <f>GETPIVOTDATA("VALUE",'CRS ESCO pvt'!$I$2,"DATE_FILE",$EA$8,"COMPANY",$EA$6,"TRIM_CAT","Residential-ESCO","TRIM_LINE",A86)</f>
        <v>6580</v>
      </c>
    </row>
    <row r="90" spans="1:131" s="34" customFormat="1" x14ac:dyDescent="0.25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3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4">
        <v>6729368</v>
      </c>
      <c r="BI90" s="432">
        <v>6699479</v>
      </c>
      <c r="BJ90" s="432">
        <v>6773086</v>
      </c>
      <c r="BK90" s="432">
        <v>7106757</v>
      </c>
      <c r="BL90" s="281">
        <v>7534753</v>
      </c>
      <c r="BM90" s="281">
        <v>8102225</v>
      </c>
      <c r="BN90" s="281">
        <v>9173161</v>
      </c>
      <c r="BO90" s="281">
        <v>9628758</v>
      </c>
      <c r="BP90" s="281">
        <v>9928444</v>
      </c>
      <c r="BQ90" s="281">
        <v>9628758</v>
      </c>
      <c r="BR90" s="281">
        <v>9085205</v>
      </c>
      <c r="BS90" s="281">
        <v>8604079</v>
      </c>
      <c r="BT90" s="281"/>
      <c r="BU90" s="39">
        <f t="shared" ref="BU90:DY90" si="302">O90-C90</f>
        <v>382264.25</v>
      </c>
      <c r="BV90" s="40">
        <f t="shared" si="302"/>
        <v>494012.56000000006</v>
      </c>
      <c r="BW90" s="40">
        <f t="shared" si="302"/>
        <v>598891</v>
      </c>
      <c r="BX90" s="40">
        <f t="shared" si="302"/>
        <v>626888.74000000022</v>
      </c>
      <c r="BY90" s="40">
        <f t="shared" si="302"/>
        <v>917463.75</v>
      </c>
      <c r="BZ90" s="40">
        <f t="shared" si="302"/>
        <v>1073719.2200000002</v>
      </c>
      <c r="CA90" s="40">
        <f t="shared" si="302"/>
        <v>1194757.8799999999</v>
      </c>
      <c r="CB90" s="40">
        <f t="shared" si="302"/>
        <v>1220237.1000000001</v>
      </c>
      <c r="CC90" s="40">
        <f t="shared" si="302"/>
        <v>1339534.8999999999</v>
      </c>
      <c r="CD90" s="40">
        <f t="shared" si="302"/>
        <v>1273406.9700000002</v>
      </c>
      <c r="CE90" s="40">
        <f t="shared" si="302"/>
        <v>1292291.1200000001</v>
      </c>
      <c r="CF90" s="40">
        <f t="shared" si="302"/>
        <v>1304466.67</v>
      </c>
      <c r="CG90" s="40">
        <f t="shared" si="302"/>
        <v>1234614.8199999998</v>
      </c>
      <c r="CH90" s="40">
        <f t="shared" si="302"/>
        <v>1256562</v>
      </c>
      <c r="CI90" s="40">
        <f t="shared" si="302"/>
        <v>1324008</v>
      </c>
      <c r="CJ90" s="40">
        <f t="shared" si="302"/>
        <v>1450151</v>
      </c>
      <c r="CK90" s="40">
        <f t="shared" si="302"/>
        <v>939444</v>
      </c>
      <c r="CL90" s="40">
        <f t="shared" si="302"/>
        <v>697259</v>
      </c>
      <c r="CM90" s="258">
        <f t="shared" si="302"/>
        <v>456724</v>
      </c>
      <c r="CN90" s="258">
        <f t="shared" si="302"/>
        <v>205329</v>
      </c>
      <c r="CO90" s="258">
        <f t="shared" si="302"/>
        <v>-83344</v>
      </c>
      <c r="CP90" s="258">
        <f t="shared" si="302"/>
        <v>-43811</v>
      </c>
      <c r="CQ90" s="294">
        <f t="shared" si="302"/>
        <v>-49241</v>
      </c>
      <c r="CR90" s="294">
        <f t="shared" si="302"/>
        <v>-21467</v>
      </c>
      <c r="CS90" s="294">
        <f t="shared" si="302"/>
        <v>91089</v>
      </c>
      <c r="CT90" s="294">
        <f t="shared" si="302"/>
        <v>201907</v>
      </c>
      <c r="CU90" s="294">
        <f t="shared" si="302"/>
        <v>186838</v>
      </c>
      <c r="CV90" s="294">
        <f t="shared" si="302"/>
        <v>89589</v>
      </c>
      <c r="CW90" s="294">
        <f t="shared" si="302"/>
        <v>204253</v>
      </c>
      <c r="CX90" s="294">
        <f t="shared" si="302"/>
        <v>401180</v>
      </c>
      <c r="CY90" s="294">
        <f t="shared" si="302"/>
        <v>507627</v>
      </c>
      <c r="CZ90" s="294">
        <f t="shared" si="302"/>
        <v>523178</v>
      </c>
      <c r="DA90" s="294">
        <f t="shared" si="302"/>
        <v>791920</v>
      </c>
      <c r="DB90" s="294">
        <f t="shared" si="302"/>
        <v>777854</v>
      </c>
      <c r="DC90" s="294">
        <f t="shared" si="302"/>
        <v>923726</v>
      </c>
      <c r="DD90" s="294">
        <f t="shared" si="302"/>
        <v>883711</v>
      </c>
      <c r="DE90" s="294">
        <f t="shared" si="302"/>
        <v>1046842</v>
      </c>
      <c r="DF90" s="294">
        <f t="shared" si="302"/>
        <v>1030386</v>
      </c>
      <c r="DG90" s="294">
        <f t="shared" si="302"/>
        <v>1151239</v>
      </c>
      <c r="DH90" s="294">
        <f t="shared" si="302"/>
        <v>1368718</v>
      </c>
      <c r="DI90" s="294">
        <f t="shared" si="302"/>
        <v>1490029</v>
      </c>
      <c r="DJ90" s="294">
        <f t="shared" si="302"/>
        <v>1228057</v>
      </c>
      <c r="DK90" s="294">
        <f t="shared" si="302"/>
        <v>631490</v>
      </c>
      <c r="DL90" s="294">
        <f t="shared" si="302"/>
        <v>929178</v>
      </c>
      <c r="DM90" s="294">
        <f t="shared" si="302"/>
        <v>739891</v>
      </c>
      <c r="DN90" s="294">
        <f t="shared" si="302"/>
        <v>716647</v>
      </c>
      <c r="DO90" s="294">
        <f t="shared" si="302"/>
        <v>672038</v>
      </c>
      <c r="DP90" s="294">
        <f t="shared" si="302"/>
        <v>732357</v>
      </c>
      <c r="DQ90" s="294">
        <f t="shared" si="302"/>
        <v>663137</v>
      </c>
      <c r="DR90" s="294">
        <f t="shared" si="302"/>
        <v>732284</v>
      </c>
      <c r="DS90" s="294">
        <f t="shared" si="302"/>
        <v>891388</v>
      </c>
      <c r="DT90" s="294">
        <f t="shared" si="302"/>
        <v>1559559</v>
      </c>
      <c r="DU90" s="294">
        <f t="shared" si="302"/>
        <v>1877370</v>
      </c>
      <c r="DV90" s="294">
        <f t="shared" si="302"/>
        <v>2372064</v>
      </c>
      <c r="DW90" s="294">
        <f t="shared" si="302"/>
        <v>2722712</v>
      </c>
      <c r="DX90" s="294">
        <f t="shared" si="302"/>
        <v>2179159</v>
      </c>
      <c r="DY90" s="294">
        <f t="shared" si="302"/>
        <v>1818459</v>
      </c>
      <c r="DZ90" s="327"/>
      <c r="EA90" s="61">
        <f>'MONTHLY SUMMARIES'!J60</f>
        <v>8604079</v>
      </c>
    </row>
    <row r="91" spans="1:131" s="34" customFormat="1" x14ac:dyDescent="0.2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5287197.71</v>
      </c>
      <c r="X91" s="38">
        <f>X90-X92</f>
        <v>5228438.45</v>
      </c>
      <c r="Y91" s="208">
        <f>Y90-Y92</f>
        <v>5103057.0199999996</v>
      </c>
      <c r="Z91" s="208">
        <f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3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4">
        <v>6711300</v>
      </c>
      <c r="BI91" s="432">
        <v>6681556</v>
      </c>
      <c r="BJ91" s="432">
        <v>6769184</v>
      </c>
      <c r="BK91" s="432">
        <v>7102435</v>
      </c>
      <c r="BL91" s="281">
        <v>7532551</v>
      </c>
      <c r="BM91" s="281">
        <v>8098473</v>
      </c>
      <c r="BN91" s="281">
        <v>9166665</v>
      </c>
      <c r="BO91" s="281">
        <v>9621526</v>
      </c>
      <c r="BP91" s="281">
        <v>9920896</v>
      </c>
      <c r="BQ91" s="281">
        <v>9621766</v>
      </c>
      <c r="BR91" s="281">
        <v>9078783</v>
      </c>
      <c r="BS91" s="281">
        <v>8597547</v>
      </c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327"/>
      <c r="EA91" s="75">
        <f>EA90-EA92</f>
        <v>8597547</v>
      </c>
    </row>
    <row r="92" spans="1:131" s="34" customFormat="1" x14ac:dyDescent="0.2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</v>
      </c>
      <c r="X92" s="38">
        <v>50239.55</v>
      </c>
      <c r="Y92" s="208">
        <v>49898.98</v>
      </c>
      <c r="Z92" s="208">
        <v>47715</v>
      </c>
      <c r="AA92" s="208">
        <v>49616.23</v>
      </c>
      <c r="AB92" s="208">
        <v>51891.56</v>
      </c>
      <c r="AC92" s="208">
        <v>57042.02</v>
      </c>
      <c r="AD92" s="208">
        <v>58496.17</v>
      </c>
      <c r="AE92" s="208">
        <v>56774.21</v>
      </c>
      <c r="AF92" s="208">
        <v>54419.62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3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4">
        <v>18068</v>
      </c>
      <c r="BI92" s="432">
        <v>17923</v>
      </c>
      <c r="BJ92" s="432">
        <v>3902</v>
      </c>
      <c r="BK92" s="432">
        <v>4322</v>
      </c>
      <c r="BL92" s="281">
        <v>2202</v>
      </c>
      <c r="BM92" s="281">
        <v>3752</v>
      </c>
      <c r="BN92" s="281">
        <v>6496</v>
      </c>
      <c r="BO92" s="281">
        <v>7232</v>
      </c>
      <c r="BP92" s="281">
        <v>7548</v>
      </c>
      <c r="BQ92" s="281">
        <v>6992</v>
      </c>
      <c r="BR92" s="281">
        <v>6422</v>
      </c>
      <c r="BS92" s="281">
        <v>6532</v>
      </c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327"/>
      <c r="EA92" s="61">
        <f>GETPIVOTDATA("VALUE",'CRS ESCO pvt'!$I$2,"DATE_FILE",$EA$8,"COMPANY",$EA$6,"TRIM_CAT","Low Income Residential-ESCO","TRIM_LINE",A86)</f>
        <v>6532</v>
      </c>
    </row>
    <row r="93" spans="1:131" s="34" customFormat="1" x14ac:dyDescent="0.25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3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4">
        <v>787698</v>
      </c>
      <c r="BI93" s="432">
        <v>756459</v>
      </c>
      <c r="BJ93" s="432">
        <v>723355</v>
      </c>
      <c r="BK93" s="432">
        <v>892459</v>
      </c>
      <c r="BL93" s="281">
        <v>1063581</v>
      </c>
      <c r="BM93" s="281">
        <v>1370562</v>
      </c>
      <c r="BN93" s="281">
        <v>1287432</v>
      </c>
      <c r="BO93" s="281">
        <v>922637</v>
      </c>
      <c r="BP93" s="281">
        <v>1038699</v>
      </c>
      <c r="BQ93" s="281">
        <v>922637</v>
      </c>
      <c r="BR93" s="281">
        <v>861366</v>
      </c>
      <c r="BS93" s="281">
        <v>831003</v>
      </c>
      <c r="BT93" s="281"/>
      <c r="BU93" s="39">
        <f t="shared" ref="BU93:CD95" si="303">O93-C93</f>
        <v>13079.679999999993</v>
      </c>
      <c r="BV93" s="40">
        <f t="shared" si="303"/>
        <v>309089.83999999997</v>
      </c>
      <c r="BW93" s="40">
        <f t="shared" si="303"/>
        <v>551872.17999999993</v>
      </c>
      <c r="BX93" s="40">
        <f t="shared" si="303"/>
        <v>645953.66999999993</v>
      </c>
      <c r="BY93" s="40">
        <f t="shared" si="303"/>
        <v>732209.62</v>
      </c>
      <c r="BZ93" s="40">
        <f t="shared" si="303"/>
        <v>740202.26</v>
      </c>
      <c r="CA93" s="40">
        <f t="shared" si="303"/>
        <v>786602.94</v>
      </c>
      <c r="CB93" s="40">
        <f t="shared" si="303"/>
        <v>733534.46</v>
      </c>
      <c r="CC93" s="40">
        <f t="shared" si="303"/>
        <v>620270.30000000005</v>
      </c>
      <c r="CD93" s="40">
        <f t="shared" si="303"/>
        <v>558163.19999999995</v>
      </c>
      <c r="CE93" s="40">
        <f t="shared" ref="CE93:CN95" si="304">Y93-M93</f>
        <v>513955.08999999997</v>
      </c>
      <c r="CF93" s="40">
        <f t="shared" si="304"/>
        <v>508508.44</v>
      </c>
      <c r="CG93" s="40">
        <f t="shared" si="304"/>
        <v>503946.28</v>
      </c>
      <c r="CH93" s="40">
        <f t="shared" si="304"/>
        <v>254472</v>
      </c>
      <c r="CI93" s="40">
        <f t="shared" si="304"/>
        <v>45295</v>
      </c>
      <c r="CJ93" s="40">
        <f t="shared" si="304"/>
        <v>13471</v>
      </c>
      <c r="CK93" s="40">
        <f t="shared" si="304"/>
        <v>3531</v>
      </c>
      <c r="CL93" s="40">
        <f t="shared" si="304"/>
        <v>-9297</v>
      </c>
      <c r="CM93" s="258">
        <f t="shared" si="304"/>
        <v>-225236</v>
      </c>
      <c r="CN93" s="258">
        <f t="shared" si="304"/>
        <v>-232047</v>
      </c>
      <c r="CO93" s="258">
        <f t="shared" ref="CO93:CX95" si="305">AI93-W93</f>
        <v>-156874</v>
      </c>
      <c r="CP93" s="258">
        <f t="shared" si="305"/>
        <v>-154452</v>
      </c>
      <c r="CQ93" s="294">
        <f t="shared" si="305"/>
        <v>-93129</v>
      </c>
      <c r="CR93" s="294">
        <f t="shared" si="305"/>
        <v>-73717</v>
      </c>
      <c r="CS93" s="294">
        <f t="shared" si="305"/>
        <v>-33442</v>
      </c>
      <c r="CT93" s="294">
        <f t="shared" si="305"/>
        <v>-56759</v>
      </c>
      <c r="CU93" s="294">
        <f t="shared" si="305"/>
        <v>-36037</v>
      </c>
      <c r="CV93" s="294">
        <f t="shared" si="305"/>
        <v>-30137</v>
      </c>
      <c r="CW93" s="294">
        <f t="shared" si="305"/>
        <v>-29787</v>
      </c>
      <c r="CX93" s="294">
        <f t="shared" si="305"/>
        <v>-90224</v>
      </c>
      <c r="CY93" s="294">
        <f t="shared" ref="CY93:DH95" si="306">AS93-AG93</f>
        <v>79129</v>
      </c>
      <c r="CZ93" s="294">
        <f t="shared" si="306"/>
        <v>72873</v>
      </c>
      <c r="DA93" s="294">
        <f t="shared" si="306"/>
        <v>33837</v>
      </c>
      <c r="DB93" s="294">
        <f t="shared" si="306"/>
        <v>66645</v>
      </c>
      <c r="DC93" s="294">
        <f t="shared" si="306"/>
        <v>53700</v>
      </c>
      <c r="DD93" s="294">
        <f t="shared" si="306"/>
        <v>13052</v>
      </c>
      <c r="DE93" s="294">
        <f t="shared" si="306"/>
        <v>-14786</v>
      </c>
      <c r="DF93" s="294">
        <f t="shared" si="306"/>
        <v>1123</v>
      </c>
      <c r="DG93" s="294">
        <f t="shared" si="306"/>
        <v>75985</v>
      </c>
      <c r="DH93" s="294">
        <f t="shared" si="306"/>
        <v>178929</v>
      </c>
      <c r="DI93" s="294">
        <f t="shared" ref="DI93:DY95" si="307">BC93-AQ93</f>
        <v>142411</v>
      </c>
      <c r="DJ93" s="294">
        <f t="shared" si="307"/>
        <v>190165</v>
      </c>
      <c r="DK93" s="294">
        <f t="shared" si="307"/>
        <v>4724</v>
      </c>
      <c r="DL93" s="294">
        <f t="shared" si="307"/>
        <v>107455</v>
      </c>
      <c r="DM93" s="294">
        <f t="shared" si="307"/>
        <v>158024</v>
      </c>
      <c r="DN93" s="294">
        <f t="shared" si="307"/>
        <v>135096</v>
      </c>
      <c r="DO93" s="294">
        <f t="shared" si="307"/>
        <v>116454</v>
      </c>
      <c r="DP93" s="294">
        <f t="shared" si="307"/>
        <v>100359</v>
      </c>
      <c r="DQ93" s="294">
        <f t="shared" si="307"/>
        <v>206919</v>
      </c>
      <c r="DR93" s="294">
        <f t="shared" si="307"/>
        <v>310414</v>
      </c>
      <c r="DS93" s="294">
        <f t="shared" si="307"/>
        <v>426149</v>
      </c>
      <c r="DT93" s="294">
        <f t="shared" si="307"/>
        <v>89567</v>
      </c>
      <c r="DU93" s="294">
        <f t="shared" si="307"/>
        <v>-270068</v>
      </c>
      <c r="DV93" s="294">
        <f t="shared" si="307"/>
        <v>-66574</v>
      </c>
      <c r="DW93" s="294">
        <f t="shared" si="307"/>
        <v>43351</v>
      </c>
      <c r="DX93" s="294">
        <f t="shared" si="307"/>
        <v>-17920</v>
      </c>
      <c r="DY93" s="294">
        <f t="shared" si="307"/>
        <v>-8992</v>
      </c>
      <c r="DZ93" s="327"/>
      <c r="EA93" s="61">
        <f>'MONTHLY SUMMARIES'!J61</f>
        <v>831003</v>
      </c>
    </row>
    <row r="94" spans="1:131" s="34" customFormat="1" x14ac:dyDescent="0.25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3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4">
        <v>448326</v>
      </c>
      <c r="BI94" s="432">
        <v>442501</v>
      </c>
      <c r="BJ94" s="432">
        <v>416819</v>
      </c>
      <c r="BK94" s="432">
        <v>465984</v>
      </c>
      <c r="BL94" s="281">
        <v>521084</v>
      </c>
      <c r="BM94" s="281">
        <v>510606</v>
      </c>
      <c r="BN94" s="281">
        <v>555945</v>
      </c>
      <c r="BO94" s="281">
        <v>547413</v>
      </c>
      <c r="BP94" s="281">
        <v>590339</v>
      </c>
      <c r="BQ94" s="281">
        <v>547413</v>
      </c>
      <c r="BR94" s="281">
        <v>531284</v>
      </c>
      <c r="BS94" s="281">
        <v>487480</v>
      </c>
      <c r="BT94" s="281"/>
      <c r="BU94" s="39">
        <f t="shared" si="303"/>
        <v>-103496.98999999999</v>
      </c>
      <c r="BV94" s="40">
        <f t="shared" si="303"/>
        <v>148741.22</v>
      </c>
      <c r="BW94" s="40">
        <f t="shared" si="303"/>
        <v>200935.05</v>
      </c>
      <c r="BX94" s="40">
        <f t="shared" si="303"/>
        <v>82770.020000000019</v>
      </c>
      <c r="BY94" s="40">
        <f t="shared" si="303"/>
        <v>12005.179999999993</v>
      </c>
      <c r="BZ94" s="40">
        <f t="shared" si="303"/>
        <v>-31893.409999999974</v>
      </c>
      <c r="CA94" s="40">
        <f t="shared" si="303"/>
        <v>12198.820000000007</v>
      </c>
      <c r="CB94" s="40">
        <f t="shared" si="303"/>
        <v>-186314.99</v>
      </c>
      <c r="CC94" s="40">
        <f t="shared" si="303"/>
        <v>-146491.90000000002</v>
      </c>
      <c r="CD94" s="40">
        <f t="shared" si="303"/>
        <v>-176986.65000000002</v>
      </c>
      <c r="CE94" s="40">
        <f t="shared" si="304"/>
        <v>56092.94</v>
      </c>
      <c r="CF94" s="40">
        <f t="shared" si="304"/>
        <v>37699.510000000009</v>
      </c>
      <c r="CG94" s="40">
        <f t="shared" si="304"/>
        <v>45613.489999999991</v>
      </c>
      <c r="CH94" s="40">
        <f t="shared" si="304"/>
        <v>-60851</v>
      </c>
      <c r="CI94" s="40">
        <f t="shared" si="304"/>
        <v>-120423</v>
      </c>
      <c r="CJ94" s="40">
        <f t="shared" si="304"/>
        <v>-111027</v>
      </c>
      <c r="CK94" s="40">
        <f t="shared" si="304"/>
        <v>-60869</v>
      </c>
      <c r="CL94" s="40">
        <f t="shared" si="304"/>
        <v>-8915</v>
      </c>
      <c r="CM94" s="258">
        <f t="shared" si="304"/>
        <v>-91</v>
      </c>
      <c r="CN94" s="258">
        <f t="shared" si="304"/>
        <v>22718</v>
      </c>
      <c r="CO94" s="258">
        <f t="shared" si="305"/>
        <v>31019</v>
      </c>
      <c r="CP94" s="258">
        <f t="shared" si="305"/>
        <v>52815</v>
      </c>
      <c r="CQ94" s="294">
        <f t="shared" si="305"/>
        <v>-14130</v>
      </c>
      <c r="CR94" s="294">
        <f t="shared" si="305"/>
        <v>30903</v>
      </c>
      <c r="CS94" s="294">
        <f t="shared" si="305"/>
        <v>74497</v>
      </c>
      <c r="CT94" s="294">
        <f t="shared" si="305"/>
        <v>91073</v>
      </c>
      <c r="CU94" s="294">
        <f t="shared" si="305"/>
        <v>34791</v>
      </c>
      <c r="CV94" s="294">
        <f t="shared" si="305"/>
        <v>-126649</v>
      </c>
      <c r="CW94" s="294">
        <f t="shared" si="305"/>
        <v>-88921</v>
      </c>
      <c r="CX94" s="294">
        <f t="shared" si="305"/>
        <v>-80625</v>
      </c>
      <c r="CY94" s="294">
        <f t="shared" si="306"/>
        <v>-54799</v>
      </c>
      <c r="CZ94" s="294">
        <f t="shared" si="306"/>
        <v>43476</v>
      </c>
      <c r="DA94" s="294">
        <f t="shared" si="306"/>
        <v>40785</v>
      </c>
      <c r="DB94" s="294">
        <f t="shared" si="306"/>
        <v>53952</v>
      </c>
      <c r="DC94" s="294">
        <f t="shared" si="306"/>
        <v>36957</v>
      </c>
      <c r="DD94" s="294">
        <f t="shared" si="306"/>
        <v>27084</v>
      </c>
      <c r="DE94" s="294">
        <f t="shared" si="306"/>
        <v>6666</v>
      </c>
      <c r="DF94" s="294">
        <f t="shared" si="306"/>
        <v>-52133</v>
      </c>
      <c r="DG94" s="294">
        <f t="shared" si="306"/>
        <v>2725</v>
      </c>
      <c r="DH94" s="294">
        <f t="shared" si="306"/>
        <v>121053</v>
      </c>
      <c r="DI94" s="294">
        <f t="shared" si="307"/>
        <v>132863</v>
      </c>
      <c r="DJ94" s="294">
        <f t="shared" si="307"/>
        <v>175127</v>
      </c>
      <c r="DK94" s="294">
        <f t="shared" si="307"/>
        <v>183645</v>
      </c>
      <c r="DL94" s="294">
        <f t="shared" si="307"/>
        <v>188658</v>
      </c>
      <c r="DM94" s="294">
        <f t="shared" si="307"/>
        <v>170884</v>
      </c>
      <c r="DN94" s="294">
        <f t="shared" si="307"/>
        <v>175342</v>
      </c>
      <c r="DO94" s="294">
        <f t="shared" si="307"/>
        <v>179987</v>
      </c>
      <c r="DP94" s="294">
        <f t="shared" si="307"/>
        <v>143230</v>
      </c>
      <c r="DQ94" s="294">
        <f t="shared" si="307"/>
        <v>158965</v>
      </c>
      <c r="DR94" s="294">
        <f t="shared" si="307"/>
        <v>235457</v>
      </c>
      <c r="DS94" s="294">
        <f t="shared" si="307"/>
        <v>202404</v>
      </c>
      <c r="DT94" s="294">
        <f t="shared" si="307"/>
        <v>188924</v>
      </c>
      <c r="DU94" s="294">
        <f t="shared" si="307"/>
        <v>151484</v>
      </c>
      <c r="DV94" s="294">
        <f t="shared" si="307"/>
        <v>146864</v>
      </c>
      <c r="DW94" s="294">
        <f t="shared" si="307"/>
        <v>88116</v>
      </c>
      <c r="DX94" s="294">
        <f t="shared" si="307"/>
        <v>71987</v>
      </c>
      <c r="DY94" s="294">
        <f t="shared" si="307"/>
        <v>45172</v>
      </c>
      <c r="DZ94" s="327"/>
      <c r="EA94" s="61">
        <f>'MONTHLY SUMMARIES'!J62</f>
        <v>487480</v>
      </c>
    </row>
    <row r="95" spans="1:131" s="34" customFormat="1" x14ac:dyDescent="0.25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3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4">
        <v>1966</v>
      </c>
      <c r="BI95" s="432">
        <v>9315</v>
      </c>
      <c r="BJ95" s="432">
        <v>47751</v>
      </c>
      <c r="BK95" s="432">
        <v>42722</v>
      </c>
      <c r="BL95" s="281">
        <v>60698</v>
      </c>
      <c r="BM95" s="281">
        <v>150860</v>
      </c>
      <c r="BN95" s="281">
        <v>23496</v>
      </c>
      <c r="BO95" s="281">
        <v>10727</v>
      </c>
      <c r="BP95" s="281">
        <v>11751</v>
      </c>
      <c r="BQ95" s="281">
        <v>10727</v>
      </c>
      <c r="BR95" s="281">
        <v>91726</v>
      </c>
      <c r="BS95" s="281">
        <v>8814</v>
      </c>
      <c r="BT95" s="281"/>
      <c r="BU95" s="39">
        <f t="shared" si="303"/>
        <v>73928.42</v>
      </c>
      <c r="BV95" s="40">
        <f t="shared" si="303"/>
        <v>21314.28</v>
      </c>
      <c r="BW95" s="40">
        <f t="shared" si="303"/>
        <v>-37560.31</v>
      </c>
      <c r="BX95" s="40">
        <f t="shared" si="303"/>
        <v>-39913.17</v>
      </c>
      <c r="BY95" s="40">
        <f t="shared" si="303"/>
        <v>-72458.64</v>
      </c>
      <c r="BZ95" s="40">
        <f t="shared" si="303"/>
        <v>133861.78</v>
      </c>
      <c r="CA95" s="40">
        <f t="shared" si="303"/>
        <v>131332.78</v>
      </c>
      <c r="CB95" s="40">
        <f t="shared" si="303"/>
        <v>122752.01000000001</v>
      </c>
      <c r="CC95" s="40">
        <f t="shared" si="303"/>
        <v>143637.08000000002</v>
      </c>
      <c r="CD95" s="40">
        <f t="shared" si="303"/>
        <v>127685.42</v>
      </c>
      <c r="CE95" s="40">
        <f t="shared" si="304"/>
        <v>85694.5</v>
      </c>
      <c r="CF95" s="40">
        <f t="shared" si="304"/>
        <v>123325.34</v>
      </c>
      <c r="CG95" s="40">
        <f t="shared" si="304"/>
        <v>156808.33000000002</v>
      </c>
      <c r="CH95" s="40">
        <f t="shared" si="304"/>
        <v>219887</v>
      </c>
      <c r="CI95" s="40">
        <f t="shared" si="304"/>
        <v>235653</v>
      </c>
      <c r="CJ95" s="40">
        <f t="shared" si="304"/>
        <v>265120</v>
      </c>
      <c r="CK95" s="40">
        <f t="shared" si="304"/>
        <v>301707</v>
      </c>
      <c r="CL95" s="40">
        <f t="shared" si="304"/>
        <v>186588</v>
      </c>
      <c r="CM95" s="258">
        <f t="shared" si="304"/>
        <v>197519</v>
      </c>
      <c r="CN95" s="258">
        <f t="shared" si="304"/>
        <v>217552</v>
      </c>
      <c r="CO95" s="258">
        <f t="shared" si="305"/>
        <v>215802</v>
      </c>
      <c r="CP95" s="258">
        <f t="shared" si="305"/>
        <v>245674</v>
      </c>
      <c r="CQ95" s="294">
        <f t="shared" si="305"/>
        <v>261035</v>
      </c>
      <c r="CR95" s="294">
        <f t="shared" si="305"/>
        <v>238093</v>
      </c>
      <c r="CS95" s="294">
        <f t="shared" si="305"/>
        <v>239168</v>
      </c>
      <c r="CT95" s="294">
        <f t="shared" si="305"/>
        <v>28444</v>
      </c>
      <c r="CU95" s="294">
        <f t="shared" si="305"/>
        <v>-5628</v>
      </c>
      <c r="CV95" s="294">
        <f t="shared" si="305"/>
        <v>-29224</v>
      </c>
      <c r="CW95" s="294">
        <f t="shared" si="305"/>
        <v>44303</v>
      </c>
      <c r="CX95" s="294">
        <f t="shared" si="305"/>
        <v>48426</v>
      </c>
      <c r="CY95" s="294">
        <f t="shared" si="306"/>
        <v>-145197</v>
      </c>
      <c r="CZ95" s="294">
        <f t="shared" si="306"/>
        <v>-275342</v>
      </c>
      <c r="DA95" s="294">
        <f t="shared" si="306"/>
        <v>-307733</v>
      </c>
      <c r="DB95" s="294">
        <f t="shared" si="306"/>
        <v>-354225</v>
      </c>
      <c r="DC95" s="294">
        <f t="shared" si="306"/>
        <v>-361864</v>
      </c>
      <c r="DD95" s="294">
        <f t="shared" si="306"/>
        <v>-368925</v>
      </c>
      <c r="DE95" s="294">
        <f t="shared" si="306"/>
        <v>-385231</v>
      </c>
      <c r="DF95" s="294">
        <f t="shared" si="306"/>
        <v>-254081</v>
      </c>
      <c r="DG95" s="294">
        <f t="shared" si="306"/>
        <v>-236304</v>
      </c>
      <c r="DH95" s="294">
        <f t="shared" si="306"/>
        <v>-232710</v>
      </c>
      <c r="DI95" s="294">
        <f t="shared" si="307"/>
        <v>-336868</v>
      </c>
      <c r="DJ95" s="294">
        <f t="shared" si="307"/>
        <v>-377353</v>
      </c>
      <c r="DK95" s="294">
        <f t="shared" si="307"/>
        <v>-215964</v>
      </c>
      <c r="DL95" s="294">
        <f t="shared" si="307"/>
        <v>-102270</v>
      </c>
      <c r="DM95" s="294">
        <f t="shared" si="307"/>
        <v>-76991</v>
      </c>
      <c r="DN95" s="294">
        <f t="shared" si="307"/>
        <v>-57612</v>
      </c>
      <c r="DO95" s="294">
        <f t="shared" si="307"/>
        <v>-58939</v>
      </c>
      <c r="DP95" s="294">
        <f t="shared" si="307"/>
        <v>-24855</v>
      </c>
      <c r="DQ95" s="294">
        <f t="shared" si="307"/>
        <v>-42344</v>
      </c>
      <c r="DR95" s="294">
        <f t="shared" si="307"/>
        <v>19836</v>
      </c>
      <c r="DS95" s="294">
        <f t="shared" si="307"/>
        <v>110820</v>
      </c>
      <c r="DT95" s="294">
        <f t="shared" si="307"/>
        <v>-27352</v>
      </c>
      <c r="DU95" s="294">
        <f t="shared" si="307"/>
        <v>-42207</v>
      </c>
      <c r="DV95" s="294">
        <f t="shared" si="307"/>
        <v>-25108</v>
      </c>
      <c r="DW95" s="294">
        <f t="shared" si="307"/>
        <v>-4740</v>
      </c>
      <c r="DX95" s="294">
        <f t="shared" si="307"/>
        <v>76259</v>
      </c>
      <c r="DY95" s="294">
        <f t="shared" si="307"/>
        <v>-11582</v>
      </c>
      <c r="DZ95" s="327"/>
      <c r="EA95" s="61">
        <f>'MONTHLY SUMMARIES'!J63</f>
        <v>8814</v>
      </c>
    </row>
    <row r="96" spans="1:131" s="127" customFormat="1" x14ac:dyDescent="0.25">
      <c r="A96" s="144"/>
      <c r="B96" s="35" t="s">
        <v>148</v>
      </c>
      <c r="C96" s="137">
        <f t="shared" ref="C96:P96" si="308">SUM(C87:C95)</f>
        <v>11793904.639999999</v>
      </c>
      <c r="D96" s="138">
        <f t="shared" si="308"/>
        <v>12611592.42</v>
      </c>
      <c r="E96" s="138">
        <f t="shared" si="308"/>
        <v>13401108.300000001</v>
      </c>
      <c r="F96" s="138">
        <f t="shared" si="308"/>
        <v>14456982.65</v>
      </c>
      <c r="G96" s="138">
        <f t="shared" si="308"/>
        <v>14725343.120000001</v>
      </c>
      <c r="H96" s="138">
        <f t="shared" si="308"/>
        <v>13915970.51</v>
      </c>
      <c r="I96" s="138">
        <f t="shared" si="308"/>
        <v>13083845.960000001</v>
      </c>
      <c r="J96" s="138">
        <f t="shared" si="308"/>
        <v>12337428.74</v>
      </c>
      <c r="K96" s="138">
        <f t="shared" si="308"/>
        <v>11787119.289999999</v>
      </c>
      <c r="L96" s="139">
        <f t="shared" si="308"/>
        <v>11716952.4</v>
      </c>
      <c r="M96" s="138">
        <f t="shared" si="308"/>
        <v>11158942.950000001</v>
      </c>
      <c r="N96" s="138">
        <f t="shared" si="308"/>
        <v>11288590.84</v>
      </c>
      <c r="O96" s="138">
        <f t="shared" si="308"/>
        <v>12275129.59</v>
      </c>
      <c r="P96" s="138">
        <f t="shared" si="308"/>
        <v>14064232</v>
      </c>
      <c r="Q96" s="138">
        <f t="shared" ref="Q96:BU96" si="309">SUM(Q87:Q95)</f>
        <v>15953111</v>
      </c>
      <c r="R96" s="138">
        <f t="shared" si="309"/>
        <v>17287090</v>
      </c>
      <c r="S96" s="138">
        <f t="shared" si="309"/>
        <v>18307964</v>
      </c>
      <c r="T96" s="138">
        <f t="shared" si="309"/>
        <v>18783662</v>
      </c>
      <c r="U96" s="138">
        <f t="shared" si="309"/>
        <v>18566146</v>
      </c>
      <c r="V96" s="138">
        <f t="shared" si="309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4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5">
        <v>18105085</v>
      </c>
      <c r="BI96" s="433">
        <v>17865632</v>
      </c>
      <c r="BJ96" s="433">
        <v>17977257</v>
      </c>
      <c r="BK96" s="433">
        <v>19455157</v>
      </c>
      <c r="BL96" s="282">
        <v>21344770</v>
      </c>
      <c r="BM96" s="282">
        <v>23538961</v>
      </c>
      <c r="BN96" s="282">
        <v>25135845</v>
      </c>
      <c r="BO96" s="282">
        <v>23378950</v>
      </c>
      <c r="BP96" s="282">
        <v>25437160</v>
      </c>
      <c r="BQ96" s="282">
        <v>23378950</v>
      </c>
      <c r="BR96" s="282">
        <v>22089640</v>
      </c>
      <c r="BS96" s="282">
        <v>20787187</v>
      </c>
      <c r="BT96" s="282"/>
      <c r="BU96" s="41">
        <f t="shared" si="309"/>
        <v>481224.94999999984</v>
      </c>
      <c r="BV96" s="140">
        <f t="shared" ref="BV96:BX96" si="310">SUM(BV87:BV95)</f>
        <v>1452639.5799999996</v>
      </c>
      <c r="BW96" s="140">
        <f t="shared" si="310"/>
        <v>2552002.6999999988</v>
      </c>
      <c r="BX96" s="140">
        <f t="shared" si="310"/>
        <v>2830107.35</v>
      </c>
      <c r="BY96" s="140">
        <f t="shared" ref="BY96:BZ96" si="311">SUM(BY87:BY95)</f>
        <v>3582620.8800000008</v>
      </c>
      <c r="BZ96" s="140">
        <f t="shared" si="311"/>
        <v>4867691.4900000012</v>
      </c>
      <c r="CA96" s="140">
        <f t="shared" ref="CA96:CB96" si="312">SUM(CA87:CA95)</f>
        <v>5482300.04</v>
      </c>
      <c r="CB96" s="140">
        <f t="shared" si="312"/>
        <v>5586130.2599999988</v>
      </c>
      <c r="CC96" s="140">
        <f t="shared" ref="CC96:CD96" si="313">SUM(CC87:CC95)</f>
        <v>5788492.71</v>
      </c>
      <c r="CD96" s="140">
        <f t="shared" si="313"/>
        <v>5517690.6000000006</v>
      </c>
      <c r="CE96" s="140">
        <f t="shared" ref="CE96:CF96" si="314">SUM(CE87:CE95)</f>
        <v>5646666.0500000007</v>
      </c>
      <c r="CF96" s="140">
        <f t="shared" si="314"/>
        <v>5585074.1600000001</v>
      </c>
      <c r="CG96" s="140">
        <f t="shared" ref="CG96:CH96" si="315">SUM(CG87:CG95)</f>
        <v>5250611.4100000011</v>
      </c>
      <c r="CH96" s="140">
        <f t="shared" si="315"/>
        <v>4935556</v>
      </c>
      <c r="CI96" s="140">
        <f t="shared" ref="CI96:CJ96" si="316">SUM(CI87:CI95)</f>
        <v>4661085</v>
      </c>
      <c r="CJ96" s="140">
        <f t="shared" si="316"/>
        <v>4497961</v>
      </c>
      <c r="CK96" s="140">
        <f t="shared" ref="CK96:CL96" si="317">SUM(CK87:CK95)</f>
        <v>2541560</v>
      </c>
      <c r="CL96" s="140">
        <f t="shared" si="317"/>
        <v>1055670</v>
      </c>
      <c r="CM96" s="259">
        <f t="shared" ref="CM96:CN96" si="318">SUM(CM87:CM95)</f>
        <v>200817</v>
      </c>
      <c r="CN96" s="259">
        <f t="shared" si="318"/>
        <v>-523998</v>
      </c>
      <c r="CO96" s="259">
        <f t="shared" ref="CO96:CQ96" si="319">SUM(CO87:CO95)</f>
        <v>-961938</v>
      </c>
      <c r="CP96" s="259">
        <f t="shared" si="319"/>
        <v>-945291</v>
      </c>
      <c r="CQ96" s="295">
        <f t="shared" si="319"/>
        <v>-858853</v>
      </c>
      <c r="CR96" s="295">
        <f t="shared" ref="CR96:CS96" si="320">SUM(CR87:CR95)</f>
        <v>-774558</v>
      </c>
      <c r="CS96" s="295">
        <f t="shared" si="320"/>
        <v>-487564</v>
      </c>
      <c r="CT96" s="295">
        <f t="shared" ref="CT96:CU96" si="321">SUM(CT87:CT95)</f>
        <v>-612796</v>
      </c>
      <c r="CU96" s="295">
        <f t="shared" si="321"/>
        <v>-1281665</v>
      </c>
      <c r="CV96" s="295">
        <f t="shared" ref="CV96" si="322">SUM(CV87:CV95)</f>
        <v>-1522628</v>
      </c>
      <c r="CW96" s="295">
        <f t="shared" ref="CW96" si="323">SUM(CW87:CW95)</f>
        <v>-265732</v>
      </c>
      <c r="CX96" s="295">
        <f t="shared" ref="CX96" si="324">SUM(CX87:CX95)</f>
        <v>381644</v>
      </c>
      <c r="CY96" s="295">
        <f t="shared" ref="CY96" si="325">SUM(CY87:CY95)</f>
        <v>831488</v>
      </c>
      <c r="CZ96" s="295">
        <f t="shared" ref="CZ96" si="326">SUM(CZ87:CZ95)</f>
        <v>754287</v>
      </c>
      <c r="DA96" s="295">
        <f t="shared" ref="DA96" si="327">SUM(DA87:DA95)</f>
        <v>772780</v>
      </c>
      <c r="DB96" s="295">
        <f t="shared" ref="DB96" si="328">SUM(DB87:DB95)</f>
        <v>877227</v>
      </c>
      <c r="DC96" s="295">
        <f t="shared" ref="DC96" si="329">SUM(DC87:DC95)</f>
        <v>1190521</v>
      </c>
      <c r="DD96" s="295">
        <f t="shared" ref="DD96:DE96" si="330">SUM(DD87:DD95)</f>
        <v>1046195</v>
      </c>
      <c r="DE96" s="295">
        <f t="shared" si="330"/>
        <v>1475104</v>
      </c>
      <c r="DF96" s="295">
        <f t="shared" ref="DF96" si="331">SUM(DF87:DF95)</f>
        <v>1621965</v>
      </c>
      <c r="DG96" s="295">
        <f t="shared" ref="DG96" si="332">SUM(DG87:DG95)</f>
        <v>2090757</v>
      </c>
      <c r="DH96" s="295">
        <f t="shared" ref="DH96" si="333">SUM(DH87:DH95)</f>
        <v>2652487</v>
      </c>
      <c r="DI96" s="295">
        <f t="shared" ref="DI96" si="334">SUM(DI87:DI95)</f>
        <v>2527135</v>
      </c>
      <c r="DJ96" s="295">
        <f t="shared" ref="DJ96" si="335">SUM(DJ87:DJ95)</f>
        <v>2000909</v>
      </c>
      <c r="DK96" s="295">
        <f t="shared" ref="DK96:DL96" si="336">SUM(DK87:DK95)</f>
        <v>-299832</v>
      </c>
      <c r="DL96" s="295">
        <f t="shared" si="336"/>
        <v>1144771</v>
      </c>
      <c r="DM96" s="295">
        <f t="shared" ref="DM96:DN96" si="337">SUM(DM87:DM95)</f>
        <v>1271489</v>
      </c>
      <c r="DN96" s="295">
        <f t="shared" si="337"/>
        <v>938506</v>
      </c>
      <c r="DO96" s="295">
        <f t="shared" ref="DO96:DP96" si="338">SUM(DO87:DO95)</f>
        <v>728355</v>
      </c>
      <c r="DP96" s="295">
        <f t="shared" si="338"/>
        <v>831955</v>
      </c>
      <c r="DQ96" s="295">
        <f t="shared" ref="DQ96" si="339">SUM(DQ87:DQ95)</f>
        <v>941876</v>
      </c>
      <c r="DR96" s="295">
        <f t="shared" ref="DR96:DS96" si="340">SUM(DR87:DR95)</f>
        <v>1335813</v>
      </c>
      <c r="DS96" s="295">
        <f t="shared" si="340"/>
        <v>2115673</v>
      </c>
      <c r="DT96" s="295">
        <f t="shared" ref="DT96" si="341">SUM(DT87:DT95)</f>
        <v>2220935</v>
      </c>
      <c r="DU96" s="295">
        <f t="shared" ref="DU96:DV96" si="342">SUM(DU87:DU95)</f>
        <v>268023</v>
      </c>
      <c r="DV96" s="295">
        <f t="shared" si="342"/>
        <v>3215275</v>
      </c>
      <c r="DW96" s="295">
        <f t="shared" ref="DW96" si="343">SUM(DW87:DW95)</f>
        <v>4080331</v>
      </c>
      <c r="DX96" s="295">
        <f t="shared" ref="DX96:DY96" si="344">SUM(DX87:DX95)</f>
        <v>2791021</v>
      </c>
      <c r="DY96" s="295">
        <f t="shared" si="344"/>
        <v>2129244</v>
      </c>
      <c r="DZ96" s="328"/>
      <c r="EA96" s="249">
        <f>EA87+EA90+EA93+EA94+EA95</f>
        <v>20787187</v>
      </c>
    </row>
    <row r="97" spans="1:132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327"/>
      <c r="EA97" s="46"/>
    </row>
    <row r="98" spans="1:132" s="34" customFormat="1" x14ac:dyDescent="0.25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3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4">
        <v>12352156</v>
      </c>
      <c r="BI98" s="432">
        <v>14519183</v>
      </c>
      <c r="BJ98" s="432">
        <v>17121964</v>
      </c>
      <c r="BK98" s="432">
        <v>19090039</v>
      </c>
      <c r="BL98" s="281">
        <v>20373633</v>
      </c>
      <c r="BM98" s="281">
        <v>20673442</v>
      </c>
      <c r="BN98" s="281">
        <v>19117696</v>
      </c>
      <c r="BO98" s="281">
        <v>13629449</v>
      </c>
      <c r="BP98" s="281">
        <v>15427170</v>
      </c>
      <c r="BQ98" s="281">
        <v>13629449</v>
      </c>
      <c r="BR98" s="281">
        <v>12654511</v>
      </c>
      <c r="BS98" s="281">
        <v>12190999</v>
      </c>
      <c r="BT98" s="281"/>
      <c r="BU98" s="39">
        <f t="shared" ref="BU98:DY98" si="345">O98-C98</f>
        <v>-460438.40000000037</v>
      </c>
      <c r="BV98" s="40">
        <f t="shared" si="345"/>
        <v>-554904.4299999997</v>
      </c>
      <c r="BW98" s="40">
        <f t="shared" si="345"/>
        <v>774598.15000000037</v>
      </c>
      <c r="BX98" s="40">
        <f t="shared" si="345"/>
        <v>2052587.9299999997</v>
      </c>
      <c r="BY98" s="40">
        <f t="shared" si="345"/>
        <v>1920416.3499999996</v>
      </c>
      <c r="BZ98" s="40">
        <f t="shared" si="345"/>
        <v>2887905.8100000005</v>
      </c>
      <c r="CA98" s="40">
        <f t="shared" si="345"/>
        <v>3370173.09</v>
      </c>
      <c r="CB98" s="40">
        <f t="shared" si="345"/>
        <v>3819098.1099999994</v>
      </c>
      <c r="CC98" s="40">
        <f t="shared" si="345"/>
        <v>3876406.0399999991</v>
      </c>
      <c r="CD98" s="40">
        <f t="shared" si="345"/>
        <v>3775641.92</v>
      </c>
      <c r="CE98" s="40">
        <f t="shared" si="345"/>
        <v>3579027.0299999993</v>
      </c>
      <c r="CF98" s="40">
        <f t="shared" si="345"/>
        <v>3739350.6999999993</v>
      </c>
      <c r="CG98" s="40">
        <f t="shared" si="345"/>
        <v>3676309.0999999996</v>
      </c>
      <c r="CH98" s="40">
        <f t="shared" si="345"/>
        <v>3335162</v>
      </c>
      <c r="CI98" s="40">
        <f t="shared" si="345"/>
        <v>2924054</v>
      </c>
      <c r="CJ98" s="40">
        <f t="shared" si="345"/>
        <v>2045875</v>
      </c>
      <c r="CK98" s="40">
        <f t="shared" si="345"/>
        <v>832402</v>
      </c>
      <c r="CL98" s="40">
        <f t="shared" si="345"/>
        <v>-41851</v>
      </c>
      <c r="CM98" s="258">
        <f t="shared" si="345"/>
        <v>-421114</v>
      </c>
      <c r="CN98" s="258">
        <f t="shared" si="345"/>
        <v>-939894</v>
      </c>
      <c r="CO98" s="258">
        <f t="shared" si="345"/>
        <v>-1170271</v>
      </c>
      <c r="CP98" s="258">
        <f t="shared" si="345"/>
        <v>-1380157</v>
      </c>
      <c r="CQ98" s="294">
        <f t="shared" si="345"/>
        <v>-494880</v>
      </c>
      <c r="CR98" s="294">
        <f t="shared" si="345"/>
        <v>-395194</v>
      </c>
      <c r="CS98" s="294">
        <f t="shared" si="345"/>
        <v>53866</v>
      </c>
      <c r="CT98" s="294">
        <f t="shared" si="345"/>
        <v>123313</v>
      </c>
      <c r="CU98" s="294">
        <f t="shared" si="345"/>
        <v>-337968</v>
      </c>
      <c r="CV98" s="294">
        <f t="shared" si="345"/>
        <v>-414433</v>
      </c>
      <c r="CW98" s="294">
        <f t="shared" si="345"/>
        <v>319344</v>
      </c>
      <c r="CX98" s="294">
        <f t="shared" si="345"/>
        <v>678908</v>
      </c>
      <c r="CY98" s="294">
        <f t="shared" si="345"/>
        <v>1138481</v>
      </c>
      <c r="CZ98" s="294">
        <f t="shared" si="345"/>
        <v>689023</v>
      </c>
      <c r="DA98" s="294">
        <f t="shared" si="345"/>
        <v>911610</v>
      </c>
      <c r="DB98" s="294">
        <f t="shared" si="345"/>
        <v>2092331</v>
      </c>
      <c r="DC98" s="294">
        <f t="shared" si="345"/>
        <v>1733768</v>
      </c>
      <c r="DD98" s="294">
        <f t="shared" si="345"/>
        <v>1815963</v>
      </c>
      <c r="DE98" s="294">
        <f t="shared" si="345"/>
        <v>1480668</v>
      </c>
      <c r="DF98" s="294">
        <f t="shared" si="345"/>
        <v>1391882</v>
      </c>
      <c r="DG98" s="294">
        <f t="shared" si="345"/>
        <v>1261557</v>
      </c>
      <c r="DH98" s="294">
        <f t="shared" si="345"/>
        <v>923353</v>
      </c>
      <c r="DI98" s="294">
        <f t="shared" si="345"/>
        <v>729005</v>
      </c>
      <c r="DJ98" s="294">
        <f t="shared" si="345"/>
        <v>416039</v>
      </c>
      <c r="DK98" s="294">
        <f t="shared" si="345"/>
        <v>-1606410</v>
      </c>
      <c r="DL98" s="294">
        <f t="shared" si="345"/>
        <v>-280003</v>
      </c>
      <c r="DM98" s="294">
        <f t="shared" si="345"/>
        <v>-332950</v>
      </c>
      <c r="DN98" s="294">
        <f t="shared" si="345"/>
        <v>-1349131</v>
      </c>
      <c r="DO98" s="294">
        <f t="shared" si="345"/>
        <v>-710828</v>
      </c>
      <c r="DP98" s="294">
        <f t="shared" si="345"/>
        <v>-152495</v>
      </c>
      <c r="DQ98" s="294">
        <f t="shared" si="345"/>
        <v>108973</v>
      </c>
      <c r="DR98" s="294">
        <f t="shared" si="345"/>
        <v>604111</v>
      </c>
      <c r="DS98" s="294">
        <f t="shared" si="345"/>
        <v>1592223</v>
      </c>
      <c r="DT98" s="294">
        <f t="shared" si="345"/>
        <v>1359402</v>
      </c>
      <c r="DU98" s="294">
        <f t="shared" si="345"/>
        <v>-2317900</v>
      </c>
      <c r="DV98" s="294">
        <f t="shared" si="345"/>
        <v>811248</v>
      </c>
      <c r="DW98" s="294">
        <f t="shared" si="345"/>
        <v>1420447</v>
      </c>
      <c r="DX98" s="294">
        <f t="shared" si="345"/>
        <v>445509</v>
      </c>
      <c r="DY98" s="294">
        <f t="shared" si="345"/>
        <v>316583</v>
      </c>
      <c r="DZ98" s="327"/>
      <c r="EA98" s="61">
        <f>'MONTHLY SUMMARIES'!J66</f>
        <v>12190999</v>
      </c>
    </row>
    <row r="99" spans="1:132" s="34" customFormat="1" x14ac:dyDescent="0.2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12396356.49</v>
      </c>
      <c r="X99" s="38">
        <f>X98-X100</f>
        <v>12911551.49</v>
      </c>
      <c r="Y99" s="208">
        <f>Y98-Y100</f>
        <v>13907945.33</v>
      </c>
      <c r="Z99" s="208">
        <f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3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4">
        <v>12325760</v>
      </c>
      <c r="BI99" s="432">
        <v>14474678</v>
      </c>
      <c r="BJ99" s="432">
        <v>17068076</v>
      </c>
      <c r="BK99" s="432">
        <v>19044966</v>
      </c>
      <c r="BL99" s="281">
        <v>20334768</v>
      </c>
      <c r="BM99" s="281">
        <v>20644347</v>
      </c>
      <c r="BN99" s="281">
        <v>19094030</v>
      </c>
      <c r="BO99" s="281">
        <v>13614938</v>
      </c>
      <c r="BP99" s="281">
        <v>15409281</v>
      </c>
      <c r="BQ99" s="281">
        <v>13617930</v>
      </c>
      <c r="BR99" s="281">
        <v>12643082</v>
      </c>
      <c r="BS99" s="281">
        <v>12174012</v>
      </c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327"/>
      <c r="EA99" s="75">
        <f>EA98-EA100</f>
        <v>12174012</v>
      </c>
    </row>
    <row r="100" spans="1:132" s="34" customFormat="1" x14ac:dyDescent="0.2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83177.67</v>
      </c>
      <c r="Z100" s="208">
        <v>108448</v>
      </c>
      <c r="AA100" s="208">
        <v>117614.14</v>
      </c>
      <c r="AB100" s="208">
        <v>114665.69</v>
      </c>
      <c r="AC100" s="208">
        <v>102393.54</v>
      </c>
      <c r="AD100" s="208">
        <v>90535.679999999993</v>
      </c>
      <c r="AE100" s="208">
        <v>81125.69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3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4">
        <v>26396</v>
      </c>
      <c r="BI100" s="432">
        <v>44505</v>
      </c>
      <c r="BJ100" s="432">
        <v>53888</v>
      </c>
      <c r="BK100" s="432">
        <v>45073</v>
      </c>
      <c r="BL100" s="281">
        <v>38865</v>
      </c>
      <c r="BM100" s="281">
        <v>29095</v>
      </c>
      <c r="BN100" s="281">
        <v>23666</v>
      </c>
      <c r="BO100" s="281">
        <v>14511</v>
      </c>
      <c r="BP100" s="281">
        <v>17889</v>
      </c>
      <c r="BQ100" s="281">
        <v>11519</v>
      </c>
      <c r="BR100" s="281">
        <v>11429</v>
      </c>
      <c r="BS100" s="281">
        <v>16987</v>
      </c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327"/>
      <c r="EA100" s="61">
        <f>GETPIVOTDATA("VALUE",'CRS ESCO pvt'!$I$2,"DATE_FILE",$EA$8,"COMPANY",$EA$6,"TRIM_CAT","Residential-ESCO","TRIM_LINE",A97)</f>
        <v>16987</v>
      </c>
    </row>
    <row r="101" spans="1:132" s="34" customFormat="1" x14ac:dyDescent="0.25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3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4">
        <v>7474243</v>
      </c>
      <c r="BI101" s="432">
        <v>8094542</v>
      </c>
      <c r="BJ101" s="432">
        <v>8870351</v>
      </c>
      <c r="BK101" s="432">
        <v>9469187</v>
      </c>
      <c r="BL101" s="281">
        <v>9809826</v>
      </c>
      <c r="BM101" s="281">
        <v>10151886</v>
      </c>
      <c r="BN101" s="281">
        <v>11430256</v>
      </c>
      <c r="BO101" s="281">
        <v>10088760</v>
      </c>
      <c r="BP101" s="281">
        <v>10416026</v>
      </c>
      <c r="BQ101" s="281">
        <v>10088760</v>
      </c>
      <c r="BR101" s="281">
        <v>9501986</v>
      </c>
      <c r="BS101" s="281">
        <v>9049879</v>
      </c>
      <c r="BT101" s="281"/>
      <c r="BU101" s="39">
        <f t="shared" ref="BU101:DY101" si="346">O101-C101</f>
        <v>246906.08000000007</v>
      </c>
      <c r="BV101" s="40">
        <f t="shared" si="346"/>
        <v>277837.58000000007</v>
      </c>
      <c r="BW101" s="40">
        <f t="shared" si="346"/>
        <v>360776.95999999996</v>
      </c>
      <c r="BX101" s="40">
        <f t="shared" si="346"/>
        <v>559369.91999999993</v>
      </c>
      <c r="BY101" s="40">
        <f t="shared" si="346"/>
        <v>830816.38999999966</v>
      </c>
      <c r="BZ101" s="40">
        <f t="shared" si="346"/>
        <v>1027519.0700000003</v>
      </c>
      <c r="CA101" s="40">
        <f t="shared" si="346"/>
        <v>1192867.58</v>
      </c>
      <c r="CB101" s="40">
        <f t="shared" si="346"/>
        <v>1205801.2300000004</v>
      </c>
      <c r="CC101" s="40">
        <f t="shared" si="346"/>
        <v>1334555.0499999998</v>
      </c>
      <c r="CD101" s="40">
        <f t="shared" si="346"/>
        <v>1291734.4000000004</v>
      </c>
      <c r="CE101" s="40">
        <f t="shared" si="346"/>
        <v>1288161.7400000002</v>
      </c>
      <c r="CF101" s="40">
        <f t="shared" si="346"/>
        <v>1382847.25</v>
      </c>
      <c r="CG101" s="40">
        <f t="shared" si="346"/>
        <v>1498846.0499999998</v>
      </c>
      <c r="CH101" s="40">
        <f t="shared" si="346"/>
        <v>1592806</v>
      </c>
      <c r="CI101" s="40">
        <f t="shared" si="346"/>
        <v>1555386</v>
      </c>
      <c r="CJ101" s="40">
        <f t="shared" si="346"/>
        <v>1609471</v>
      </c>
      <c r="CK101" s="40">
        <f t="shared" si="346"/>
        <v>1014543</v>
      </c>
      <c r="CL101" s="40">
        <f t="shared" si="346"/>
        <v>783145</v>
      </c>
      <c r="CM101" s="258">
        <f t="shared" si="346"/>
        <v>497334</v>
      </c>
      <c r="CN101" s="258">
        <f t="shared" si="346"/>
        <v>245255</v>
      </c>
      <c r="CO101" s="258">
        <f t="shared" si="346"/>
        <v>-89087</v>
      </c>
      <c r="CP101" s="258">
        <f t="shared" si="346"/>
        <v>-30783</v>
      </c>
      <c r="CQ101" s="294">
        <f t="shared" si="346"/>
        <v>148071</v>
      </c>
      <c r="CR101" s="294">
        <f t="shared" si="346"/>
        <v>305585</v>
      </c>
      <c r="CS101" s="294">
        <f t="shared" si="346"/>
        <v>511481</v>
      </c>
      <c r="CT101" s="294">
        <f t="shared" si="346"/>
        <v>499418</v>
      </c>
      <c r="CU101" s="294">
        <f t="shared" si="346"/>
        <v>561190</v>
      </c>
      <c r="CV101" s="294">
        <f t="shared" si="346"/>
        <v>399793</v>
      </c>
      <c r="CW101" s="294">
        <f t="shared" si="346"/>
        <v>388932</v>
      </c>
      <c r="CX101" s="294">
        <f t="shared" si="346"/>
        <v>561151</v>
      </c>
      <c r="CY101" s="294">
        <f t="shared" si="346"/>
        <v>703331</v>
      </c>
      <c r="CZ101" s="294">
        <f t="shared" si="346"/>
        <v>647686</v>
      </c>
      <c r="DA101" s="294">
        <f t="shared" si="346"/>
        <v>1056395</v>
      </c>
      <c r="DB101" s="294">
        <f t="shared" si="346"/>
        <v>1265468</v>
      </c>
      <c r="DC101" s="294">
        <f t="shared" si="346"/>
        <v>1424066</v>
      </c>
      <c r="DD101" s="294">
        <f t="shared" si="346"/>
        <v>1421843</v>
      </c>
      <c r="DE101" s="294">
        <f t="shared" si="346"/>
        <v>1400210</v>
      </c>
      <c r="DF101" s="294">
        <f t="shared" si="346"/>
        <v>1397896</v>
      </c>
      <c r="DG101" s="294">
        <f t="shared" si="346"/>
        <v>1428452</v>
      </c>
      <c r="DH101" s="294">
        <f t="shared" si="346"/>
        <v>1463832</v>
      </c>
      <c r="DI101" s="294">
        <f t="shared" si="346"/>
        <v>1496027</v>
      </c>
      <c r="DJ101" s="294">
        <f t="shared" si="346"/>
        <v>1189654</v>
      </c>
      <c r="DK101" s="294">
        <f t="shared" si="346"/>
        <v>552233</v>
      </c>
      <c r="DL101" s="294">
        <f t="shared" si="346"/>
        <v>927378</v>
      </c>
      <c r="DM101" s="294">
        <f t="shared" si="346"/>
        <v>647408</v>
      </c>
      <c r="DN101" s="294">
        <f t="shared" si="346"/>
        <v>566014</v>
      </c>
      <c r="DO101" s="294">
        <f t="shared" si="346"/>
        <v>691477</v>
      </c>
      <c r="DP101" s="294">
        <f t="shared" si="346"/>
        <v>920285</v>
      </c>
      <c r="DQ101" s="294">
        <f t="shared" si="346"/>
        <v>941363</v>
      </c>
      <c r="DR101" s="294">
        <f t="shared" si="346"/>
        <v>990580</v>
      </c>
      <c r="DS101" s="294">
        <f t="shared" si="346"/>
        <v>1183813</v>
      </c>
      <c r="DT101" s="294">
        <f t="shared" si="346"/>
        <v>2566108</v>
      </c>
      <c r="DU101" s="294">
        <f t="shared" si="346"/>
        <v>1628178</v>
      </c>
      <c r="DV101" s="294">
        <f t="shared" si="346"/>
        <v>2368947</v>
      </c>
      <c r="DW101" s="294">
        <f t="shared" si="346"/>
        <v>2771586</v>
      </c>
      <c r="DX101" s="294">
        <f t="shared" si="346"/>
        <v>2184812</v>
      </c>
      <c r="DY101" s="294">
        <f t="shared" si="346"/>
        <v>1821577</v>
      </c>
      <c r="DZ101" s="327"/>
      <c r="EA101" s="61">
        <f>'MONTHLY SUMMARIES'!J67</f>
        <v>9049879</v>
      </c>
    </row>
    <row r="102" spans="1:132" s="34" customFormat="1" x14ac:dyDescent="0.2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5559938.2300000004</v>
      </c>
      <c r="X102" s="38">
        <f>X101-X103</f>
        <v>5616788.6900000004</v>
      </c>
      <c r="Y102" s="208">
        <f>Y101-Y103</f>
        <v>5770740.2800000003</v>
      </c>
      <c r="Z102" s="208">
        <f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3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4">
        <v>7450677</v>
      </c>
      <c r="BI102" s="432">
        <v>8067573</v>
      </c>
      <c r="BJ102" s="432">
        <v>8854479</v>
      </c>
      <c r="BK102" s="432">
        <v>9454502</v>
      </c>
      <c r="BL102" s="281">
        <v>9797715</v>
      </c>
      <c r="BM102" s="281">
        <v>10140710</v>
      </c>
      <c r="BN102" s="281">
        <v>11417174</v>
      </c>
      <c r="BO102" s="281">
        <v>10078137</v>
      </c>
      <c r="BP102" s="281">
        <v>10406446</v>
      </c>
      <c r="BQ102" s="281">
        <v>10080173</v>
      </c>
      <c r="BR102" s="281">
        <v>9493612</v>
      </c>
      <c r="BS102" s="281">
        <v>9041344</v>
      </c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327"/>
      <c r="EA102" s="75">
        <f>EA101-EA103</f>
        <v>9041344</v>
      </c>
    </row>
    <row r="103" spans="1:132" s="34" customFormat="1" x14ac:dyDescent="0.2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53647.77</v>
      </c>
      <c r="X103" s="38">
        <v>56755.31</v>
      </c>
      <c r="Y103" s="208">
        <v>60187.72</v>
      </c>
      <c r="Z103" s="208">
        <v>61777</v>
      </c>
      <c r="AA103" s="208">
        <v>64574.42</v>
      </c>
      <c r="AB103" s="208">
        <v>69837.990000000005</v>
      </c>
      <c r="AC103" s="208">
        <v>71321.95</v>
      </c>
      <c r="AD103" s="208">
        <v>68093.55</v>
      </c>
      <c r="AE103" s="208">
        <v>60529.46</v>
      </c>
      <c r="AF103" s="208">
        <v>57116.79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3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4">
        <v>23566</v>
      </c>
      <c r="BI103" s="432">
        <v>26969</v>
      </c>
      <c r="BJ103" s="432">
        <v>15872</v>
      </c>
      <c r="BK103" s="432">
        <v>14685</v>
      </c>
      <c r="BL103" s="281">
        <v>12111</v>
      </c>
      <c r="BM103" s="281">
        <v>11176</v>
      </c>
      <c r="BN103" s="281">
        <v>13082</v>
      </c>
      <c r="BO103" s="281">
        <v>10623</v>
      </c>
      <c r="BP103" s="281">
        <v>9580</v>
      </c>
      <c r="BQ103" s="281">
        <v>8587</v>
      </c>
      <c r="BR103" s="281">
        <v>8374</v>
      </c>
      <c r="BS103" s="281">
        <v>8535</v>
      </c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327"/>
      <c r="EA103" s="61">
        <f>GETPIVOTDATA("VALUE",'CRS ESCO pvt'!$I$2,"DATE_FILE",$EA$8,"COMPANY",$EA$6,"TRIM_CAT","Low Income Residential-ESCO","TRIM_LINE",A97)</f>
        <v>8535</v>
      </c>
    </row>
    <row r="104" spans="1:132" s="34" customFormat="1" x14ac:dyDescent="0.25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3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4">
        <v>1479652</v>
      </c>
      <c r="BI104" s="432">
        <v>1920713</v>
      </c>
      <c r="BJ104" s="432">
        <v>2337172</v>
      </c>
      <c r="BK104" s="432">
        <v>2822355</v>
      </c>
      <c r="BL104" s="281">
        <v>2881423</v>
      </c>
      <c r="BM104" s="281">
        <v>2868241</v>
      </c>
      <c r="BN104" s="281">
        <v>2091973</v>
      </c>
      <c r="BO104" s="281">
        <v>1094386</v>
      </c>
      <c r="BP104" s="281">
        <v>1244962</v>
      </c>
      <c r="BQ104" s="281">
        <v>1094386</v>
      </c>
      <c r="BR104" s="281">
        <v>1011104</v>
      </c>
      <c r="BS104" s="281">
        <v>1054368</v>
      </c>
      <c r="BT104" s="281"/>
      <c r="BU104" s="39">
        <f t="shared" ref="BU104:CD106" si="347">O104-C104</f>
        <v>7239.7900000000373</v>
      </c>
      <c r="BV104" s="40">
        <f t="shared" si="347"/>
        <v>601360.54</v>
      </c>
      <c r="BW104" s="40">
        <f t="shared" si="347"/>
        <v>768410.24</v>
      </c>
      <c r="BX104" s="40">
        <f t="shared" si="347"/>
        <v>867755.37</v>
      </c>
      <c r="BY104" s="40">
        <f t="shared" si="347"/>
        <v>776160.73</v>
      </c>
      <c r="BZ104" s="40">
        <f t="shared" si="347"/>
        <v>791041.06</v>
      </c>
      <c r="CA104" s="40">
        <f t="shared" si="347"/>
        <v>767169.7</v>
      </c>
      <c r="CB104" s="40">
        <f t="shared" si="347"/>
        <v>747476.31</v>
      </c>
      <c r="CC104" s="40">
        <f t="shared" si="347"/>
        <v>614715.63</v>
      </c>
      <c r="CD104" s="40">
        <f t="shared" si="347"/>
        <v>470998.48</v>
      </c>
      <c r="CE104" s="40">
        <f t="shared" ref="CE104:CN106" si="348">Y104-M104</f>
        <v>695149.42</v>
      </c>
      <c r="CF104" s="40">
        <f t="shared" si="348"/>
        <v>409390.78</v>
      </c>
      <c r="CG104" s="40">
        <f t="shared" si="348"/>
        <v>270822.24</v>
      </c>
      <c r="CH104" s="40">
        <f t="shared" si="348"/>
        <v>-431916</v>
      </c>
      <c r="CI104" s="40">
        <f t="shared" si="348"/>
        <v>-334579</v>
      </c>
      <c r="CJ104" s="40">
        <f t="shared" si="348"/>
        <v>-238104</v>
      </c>
      <c r="CK104" s="40">
        <f t="shared" si="348"/>
        <v>-140083</v>
      </c>
      <c r="CL104" s="40">
        <f t="shared" si="348"/>
        <v>-100800</v>
      </c>
      <c r="CM104" s="258">
        <f t="shared" si="348"/>
        <v>-208095</v>
      </c>
      <c r="CN104" s="258">
        <f t="shared" si="348"/>
        <v>-153554</v>
      </c>
      <c r="CO104" s="258">
        <f t="shared" ref="CO104:CX106" si="349">AI104-W104</f>
        <v>-4368</v>
      </c>
      <c r="CP104" s="258">
        <f t="shared" si="349"/>
        <v>5466</v>
      </c>
      <c r="CQ104" s="294">
        <f t="shared" si="349"/>
        <v>765608</v>
      </c>
      <c r="CR104" s="294">
        <f t="shared" si="349"/>
        <v>801331</v>
      </c>
      <c r="CS104" s="294">
        <f t="shared" si="349"/>
        <v>1112098</v>
      </c>
      <c r="CT104" s="294">
        <f t="shared" si="349"/>
        <v>561781</v>
      </c>
      <c r="CU104" s="294">
        <f t="shared" si="349"/>
        <v>572891</v>
      </c>
      <c r="CV104" s="294">
        <f t="shared" si="349"/>
        <v>425378</v>
      </c>
      <c r="CW104" s="294">
        <f t="shared" si="349"/>
        <v>290128</v>
      </c>
      <c r="CX104" s="294">
        <f t="shared" si="349"/>
        <v>117931</v>
      </c>
      <c r="CY104" s="294">
        <f t="shared" ref="CY104:DH106" si="350">AS104-AG104</f>
        <v>285843</v>
      </c>
      <c r="CZ104" s="294">
        <f t="shared" si="350"/>
        <v>159174</v>
      </c>
      <c r="DA104" s="294">
        <f t="shared" si="350"/>
        <v>70448</v>
      </c>
      <c r="DB104" s="294">
        <f t="shared" si="350"/>
        <v>384824</v>
      </c>
      <c r="DC104" s="294">
        <f t="shared" si="350"/>
        <v>-520693</v>
      </c>
      <c r="DD104" s="294">
        <f t="shared" si="350"/>
        <v>-623619</v>
      </c>
      <c r="DE104" s="294">
        <f t="shared" si="350"/>
        <v>-532924</v>
      </c>
      <c r="DF104" s="294">
        <f t="shared" si="350"/>
        <v>-59641</v>
      </c>
      <c r="DG104" s="294">
        <f t="shared" si="350"/>
        <v>-60017</v>
      </c>
      <c r="DH104" s="294">
        <f t="shared" si="350"/>
        <v>-59365</v>
      </c>
      <c r="DI104" s="294">
        <f t="shared" ref="DI104:DY106" si="351">BC104-AQ104</f>
        <v>-28202</v>
      </c>
      <c r="DJ104" s="294">
        <f t="shared" si="351"/>
        <v>86192</v>
      </c>
      <c r="DK104" s="294">
        <f t="shared" si="351"/>
        <v>-123756</v>
      </c>
      <c r="DL104" s="294">
        <f t="shared" si="351"/>
        <v>26344</v>
      </c>
      <c r="DM104" s="294">
        <f t="shared" si="351"/>
        <v>39344</v>
      </c>
      <c r="DN104" s="294">
        <f t="shared" si="351"/>
        <v>-83747</v>
      </c>
      <c r="DO104" s="294">
        <f t="shared" si="351"/>
        <v>99757</v>
      </c>
      <c r="DP104" s="294">
        <f t="shared" si="351"/>
        <v>286118</v>
      </c>
      <c r="DQ104" s="294">
        <f t="shared" si="351"/>
        <v>372867</v>
      </c>
      <c r="DR104" s="294">
        <f t="shared" si="351"/>
        <v>511736</v>
      </c>
      <c r="DS104" s="294">
        <f t="shared" si="351"/>
        <v>617232</v>
      </c>
      <c r="DT104" s="294">
        <f t="shared" si="351"/>
        <v>83335</v>
      </c>
      <c r="DU104" s="294">
        <f t="shared" si="351"/>
        <v>-551627</v>
      </c>
      <c r="DV104" s="294">
        <f t="shared" si="351"/>
        <v>-200560</v>
      </c>
      <c r="DW104" s="294">
        <f t="shared" si="351"/>
        <v>-98790</v>
      </c>
      <c r="DX104" s="294">
        <f t="shared" si="351"/>
        <v>-182072</v>
      </c>
      <c r="DY104" s="294">
        <f t="shared" si="351"/>
        <v>-123307</v>
      </c>
      <c r="DZ104" s="327"/>
      <c r="EA104" s="61">
        <f>'MONTHLY SUMMARIES'!J68</f>
        <v>1054368</v>
      </c>
    </row>
    <row r="105" spans="1:132" s="34" customFormat="1" x14ac:dyDescent="0.25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3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4">
        <v>962271</v>
      </c>
      <c r="BI105" s="432">
        <v>1121511</v>
      </c>
      <c r="BJ105" s="432">
        <v>1138892</v>
      </c>
      <c r="BK105" s="432">
        <v>1241553</v>
      </c>
      <c r="BL105" s="281">
        <v>1212874</v>
      </c>
      <c r="BM105" s="281">
        <v>1119508</v>
      </c>
      <c r="BN105" s="281">
        <v>960812</v>
      </c>
      <c r="BO105" s="281">
        <v>623594</v>
      </c>
      <c r="BP105" s="281">
        <v>700834</v>
      </c>
      <c r="BQ105" s="281">
        <v>623594</v>
      </c>
      <c r="BR105" s="281">
        <v>613117</v>
      </c>
      <c r="BS105" s="281">
        <v>608751</v>
      </c>
      <c r="BT105" s="281"/>
      <c r="BU105" s="39">
        <f t="shared" si="347"/>
        <v>-506766.73</v>
      </c>
      <c r="BV105" s="40">
        <f t="shared" si="347"/>
        <v>-100231.21999999997</v>
      </c>
      <c r="BW105" s="40">
        <f t="shared" si="347"/>
        <v>94070.430000000051</v>
      </c>
      <c r="BX105" s="40">
        <f t="shared" si="347"/>
        <v>79372.050000000047</v>
      </c>
      <c r="BY105" s="40">
        <f t="shared" si="347"/>
        <v>-41141.050000000047</v>
      </c>
      <c r="BZ105" s="40">
        <f t="shared" si="347"/>
        <v>-139927.80000000005</v>
      </c>
      <c r="CA105" s="40">
        <f t="shared" si="347"/>
        <v>-162673.20999999996</v>
      </c>
      <c r="CB105" s="40">
        <f t="shared" si="347"/>
        <v>-191451.03999999998</v>
      </c>
      <c r="CC105" s="40">
        <f t="shared" si="347"/>
        <v>-44077</v>
      </c>
      <c r="CD105" s="40">
        <f t="shared" si="347"/>
        <v>-242036.59999999998</v>
      </c>
      <c r="CE105" s="40">
        <f t="shared" si="348"/>
        <v>19135.390000000014</v>
      </c>
      <c r="CF105" s="40">
        <f t="shared" si="348"/>
        <v>97984.170000000042</v>
      </c>
      <c r="CG105" s="40">
        <f t="shared" si="348"/>
        <v>-81703.050000000047</v>
      </c>
      <c r="CH105" s="40">
        <f t="shared" si="348"/>
        <v>-360116</v>
      </c>
      <c r="CI105" s="40">
        <f t="shared" si="348"/>
        <v>-316791</v>
      </c>
      <c r="CJ105" s="40">
        <f t="shared" si="348"/>
        <v>-130080</v>
      </c>
      <c r="CK105" s="40">
        <f t="shared" si="348"/>
        <v>-85587</v>
      </c>
      <c r="CL105" s="40">
        <f t="shared" si="348"/>
        <v>-40384</v>
      </c>
      <c r="CM105" s="258">
        <f t="shared" si="348"/>
        <v>8071</v>
      </c>
      <c r="CN105" s="258">
        <f t="shared" si="348"/>
        <v>68088</v>
      </c>
      <c r="CO105" s="258">
        <f t="shared" si="349"/>
        <v>-25834</v>
      </c>
      <c r="CP105" s="258">
        <f t="shared" si="349"/>
        <v>141451</v>
      </c>
      <c r="CQ105" s="294">
        <f t="shared" si="349"/>
        <v>455781</v>
      </c>
      <c r="CR105" s="294">
        <f t="shared" si="349"/>
        <v>378526</v>
      </c>
      <c r="CS105" s="294">
        <f t="shared" si="349"/>
        <v>399435</v>
      </c>
      <c r="CT105" s="294">
        <f t="shared" si="349"/>
        <v>282402</v>
      </c>
      <c r="CU105" s="294">
        <f t="shared" si="349"/>
        <v>298572</v>
      </c>
      <c r="CV105" s="294">
        <f t="shared" si="349"/>
        <v>7446</v>
      </c>
      <c r="CW105" s="294">
        <f t="shared" si="349"/>
        <v>-7758</v>
      </c>
      <c r="CX105" s="294">
        <f t="shared" si="349"/>
        <v>25790</v>
      </c>
      <c r="CY105" s="294">
        <f t="shared" si="350"/>
        <v>41223</v>
      </c>
      <c r="CZ105" s="294">
        <f t="shared" si="350"/>
        <v>124109</v>
      </c>
      <c r="DA105" s="294">
        <f t="shared" si="350"/>
        <v>156628</v>
      </c>
      <c r="DB105" s="294">
        <f t="shared" si="350"/>
        <v>152275</v>
      </c>
      <c r="DC105" s="294">
        <f t="shared" si="350"/>
        <v>-250383</v>
      </c>
      <c r="DD105" s="294">
        <f t="shared" si="350"/>
        <v>-449421</v>
      </c>
      <c r="DE105" s="294">
        <f t="shared" si="350"/>
        <v>-195367</v>
      </c>
      <c r="DF105" s="294">
        <f t="shared" si="350"/>
        <v>32348</v>
      </c>
      <c r="DG105" s="294">
        <f t="shared" si="350"/>
        <v>-65801</v>
      </c>
      <c r="DH105" s="294">
        <f t="shared" si="350"/>
        <v>63608</v>
      </c>
      <c r="DI105" s="294">
        <f t="shared" si="351"/>
        <v>128006</v>
      </c>
      <c r="DJ105" s="294">
        <f t="shared" si="351"/>
        <v>123194</v>
      </c>
      <c r="DK105" s="294">
        <f t="shared" si="351"/>
        <v>127972</v>
      </c>
      <c r="DL105" s="294">
        <f t="shared" si="351"/>
        <v>119402</v>
      </c>
      <c r="DM105" s="294">
        <f t="shared" si="351"/>
        <v>107881</v>
      </c>
      <c r="DN105" s="294">
        <f t="shared" si="351"/>
        <v>228287</v>
      </c>
      <c r="DO105" s="294">
        <f t="shared" si="351"/>
        <v>258826</v>
      </c>
      <c r="DP105" s="294">
        <f t="shared" si="351"/>
        <v>393074</v>
      </c>
      <c r="DQ105" s="294">
        <f t="shared" si="351"/>
        <v>318445</v>
      </c>
      <c r="DR105" s="294">
        <f t="shared" si="351"/>
        <v>303570</v>
      </c>
      <c r="DS105" s="294">
        <f t="shared" si="351"/>
        <v>295306</v>
      </c>
      <c r="DT105" s="294">
        <f t="shared" si="351"/>
        <v>205571</v>
      </c>
      <c r="DU105" s="294">
        <f t="shared" si="351"/>
        <v>43768</v>
      </c>
      <c r="DV105" s="294">
        <f t="shared" si="351"/>
        <v>142415</v>
      </c>
      <c r="DW105" s="294">
        <f t="shared" si="351"/>
        <v>52057</v>
      </c>
      <c r="DX105" s="294">
        <f t="shared" si="351"/>
        <v>41580</v>
      </c>
      <c r="DY105" s="294">
        <f t="shared" si="351"/>
        <v>-26992</v>
      </c>
      <c r="DZ105" s="327"/>
      <c r="EA105" s="61">
        <f>'MONTHLY SUMMARIES'!J69</f>
        <v>608751</v>
      </c>
    </row>
    <row r="106" spans="1:132" s="34" customFormat="1" x14ac:dyDescent="0.25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3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4">
        <v>82201</v>
      </c>
      <c r="BI106" s="432">
        <v>243141</v>
      </c>
      <c r="BJ106" s="432">
        <v>417484</v>
      </c>
      <c r="BK106" s="432">
        <v>379011</v>
      </c>
      <c r="BL106" s="281">
        <v>398141</v>
      </c>
      <c r="BM106" s="281">
        <v>555426</v>
      </c>
      <c r="BN106" s="281">
        <v>256412</v>
      </c>
      <c r="BO106" s="281">
        <v>24305</v>
      </c>
      <c r="BP106" s="281">
        <v>77927</v>
      </c>
      <c r="BQ106" s="281">
        <v>24305</v>
      </c>
      <c r="BR106" s="281">
        <v>118086</v>
      </c>
      <c r="BS106" s="281">
        <v>26456</v>
      </c>
      <c r="BT106" s="281"/>
      <c r="BU106" s="39">
        <f t="shared" si="347"/>
        <v>122329.35999999999</v>
      </c>
      <c r="BV106" s="40">
        <f t="shared" si="347"/>
        <v>65911.539999999979</v>
      </c>
      <c r="BW106" s="40">
        <f t="shared" si="347"/>
        <v>-218259.91999999998</v>
      </c>
      <c r="BX106" s="40">
        <f t="shared" si="347"/>
        <v>9401.7799999999988</v>
      </c>
      <c r="BY106" s="40">
        <f t="shared" si="347"/>
        <v>-33273.06</v>
      </c>
      <c r="BZ106" s="40">
        <f t="shared" si="347"/>
        <v>216161.41999999998</v>
      </c>
      <c r="CA106" s="40">
        <f t="shared" si="347"/>
        <v>175197.22</v>
      </c>
      <c r="CB106" s="40">
        <f t="shared" si="347"/>
        <v>257743.79</v>
      </c>
      <c r="CC106" s="40">
        <f t="shared" si="347"/>
        <v>118747.73999999999</v>
      </c>
      <c r="CD106" s="40">
        <f t="shared" si="347"/>
        <v>147368.5</v>
      </c>
      <c r="CE106" s="40">
        <f t="shared" si="348"/>
        <v>224351.39</v>
      </c>
      <c r="CF106" s="40">
        <f t="shared" si="348"/>
        <v>248714.75</v>
      </c>
      <c r="CG106" s="40">
        <f t="shared" si="348"/>
        <v>98922.700000000012</v>
      </c>
      <c r="CH106" s="40">
        <f t="shared" si="348"/>
        <v>51192</v>
      </c>
      <c r="CI106" s="40">
        <f t="shared" si="348"/>
        <v>246614</v>
      </c>
      <c r="CJ106" s="40">
        <f t="shared" si="348"/>
        <v>384121</v>
      </c>
      <c r="CK106" s="40">
        <f t="shared" si="348"/>
        <v>335121</v>
      </c>
      <c r="CL106" s="40">
        <f t="shared" si="348"/>
        <v>223428</v>
      </c>
      <c r="CM106" s="258">
        <f t="shared" si="348"/>
        <v>306385</v>
      </c>
      <c r="CN106" s="258">
        <f t="shared" si="348"/>
        <v>286087</v>
      </c>
      <c r="CO106" s="258">
        <f t="shared" si="349"/>
        <v>211842</v>
      </c>
      <c r="CP106" s="258">
        <f t="shared" si="349"/>
        <v>210697</v>
      </c>
      <c r="CQ106" s="294">
        <f t="shared" si="349"/>
        <v>451557</v>
      </c>
      <c r="CR106" s="294">
        <f t="shared" si="349"/>
        <v>229509</v>
      </c>
      <c r="CS106" s="294">
        <f t="shared" si="349"/>
        <v>595580</v>
      </c>
      <c r="CT106" s="294">
        <f t="shared" si="349"/>
        <v>336258</v>
      </c>
      <c r="CU106" s="294">
        <f t="shared" si="349"/>
        <v>286443</v>
      </c>
      <c r="CV106" s="294">
        <f t="shared" si="349"/>
        <v>336075</v>
      </c>
      <c r="CW106" s="294">
        <f t="shared" si="349"/>
        <v>79825</v>
      </c>
      <c r="CX106" s="294">
        <f t="shared" si="349"/>
        <v>121025</v>
      </c>
      <c r="CY106" s="294">
        <f t="shared" si="350"/>
        <v>-67789</v>
      </c>
      <c r="CZ106" s="294">
        <f t="shared" si="350"/>
        <v>-384880</v>
      </c>
      <c r="DA106" s="294">
        <f t="shared" si="350"/>
        <v>-66038</v>
      </c>
      <c r="DB106" s="294">
        <f t="shared" si="350"/>
        <v>315418</v>
      </c>
      <c r="DC106" s="294">
        <f t="shared" si="350"/>
        <v>-110244</v>
      </c>
      <c r="DD106" s="294">
        <f t="shared" si="350"/>
        <v>-140435</v>
      </c>
      <c r="DE106" s="294">
        <f t="shared" si="350"/>
        <v>-576513</v>
      </c>
      <c r="DF106" s="294">
        <f t="shared" si="350"/>
        <v>-416805</v>
      </c>
      <c r="DG106" s="294">
        <f t="shared" si="350"/>
        <v>-469765</v>
      </c>
      <c r="DH106" s="294">
        <f t="shared" si="350"/>
        <v>-782602</v>
      </c>
      <c r="DI106" s="294">
        <f t="shared" si="351"/>
        <v>-381455</v>
      </c>
      <c r="DJ106" s="294">
        <f t="shared" si="351"/>
        <v>-164222</v>
      </c>
      <c r="DK106" s="294">
        <f t="shared" si="351"/>
        <v>-453565</v>
      </c>
      <c r="DL106" s="294">
        <f t="shared" si="351"/>
        <v>-164887</v>
      </c>
      <c r="DM106" s="294">
        <f t="shared" si="351"/>
        <v>-397411</v>
      </c>
      <c r="DN106" s="294">
        <f t="shared" si="351"/>
        <v>-761169</v>
      </c>
      <c r="DO106" s="294">
        <f t="shared" si="351"/>
        <v>-461191</v>
      </c>
      <c r="DP106" s="294">
        <f t="shared" si="351"/>
        <v>-133157</v>
      </c>
      <c r="DQ106" s="294">
        <f t="shared" si="351"/>
        <v>-81492</v>
      </c>
      <c r="DR106" s="294">
        <f t="shared" si="351"/>
        <v>76863</v>
      </c>
      <c r="DS106" s="294">
        <f t="shared" si="351"/>
        <v>251287</v>
      </c>
      <c r="DT106" s="294">
        <f t="shared" si="351"/>
        <v>91578</v>
      </c>
      <c r="DU106" s="294">
        <f t="shared" si="351"/>
        <v>-251040</v>
      </c>
      <c r="DV106" s="294">
        <f t="shared" si="351"/>
        <v>-430558</v>
      </c>
      <c r="DW106" s="294">
        <f t="shared" si="351"/>
        <v>-33877</v>
      </c>
      <c r="DX106" s="294">
        <f t="shared" si="351"/>
        <v>59904</v>
      </c>
      <c r="DY106" s="294">
        <f t="shared" si="351"/>
        <v>-14299</v>
      </c>
      <c r="DZ106" s="327"/>
      <c r="EA106" s="61">
        <f>'MONTHLY SUMMARIES'!J70</f>
        <v>26456</v>
      </c>
    </row>
    <row r="107" spans="1:132" s="127" customFormat="1" ht="15.75" thickBot="1" x14ac:dyDescent="0.3">
      <c r="A107" s="144"/>
      <c r="B107" s="48" t="s">
        <v>148</v>
      </c>
      <c r="C107" s="123">
        <f t="shared" ref="C107:V107" si="352">SUM(C98:C106)</f>
        <v>22220987.860000003</v>
      </c>
      <c r="D107" s="124">
        <f t="shared" si="352"/>
        <v>23563082.990000002</v>
      </c>
      <c r="E107" s="124">
        <f t="shared" si="352"/>
        <v>22098808.140000004</v>
      </c>
      <c r="F107" s="124">
        <f t="shared" si="352"/>
        <v>19948299.949999996</v>
      </c>
      <c r="G107" s="124">
        <f t="shared" si="352"/>
        <v>18485887.640000001</v>
      </c>
      <c r="H107" s="124">
        <f t="shared" si="352"/>
        <v>16413527.439999999</v>
      </c>
      <c r="I107" s="124">
        <f t="shared" si="352"/>
        <v>15226192.619999999</v>
      </c>
      <c r="J107" s="124">
        <f t="shared" si="352"/>
        <v>14141074.6</v>
      </c>
      <c r="K107" s="124">
        <f t="shared" si="352"/>
        <v>13940946.539999999</v>
      </c>
      <c r="L107" s="125">
        <f t="shared" si="352"/>
        <v>15149572.299999999</v>
      </c>
      <c r="M107" s="124">
        <f t="shared" si="352"/>
        <v>16612573.029999999</v>
      </c>
      <c r="N107" s="124">
        <f t="shared" si="352"/>
        <v>19349662.349999998</v>
      </c>
      <c r="O107" s="124">
        <f t="shared" si="352"/>
        <v>21630257.960000005</v>
      </c>
      <c r="P107" s="124">
        <f t="shared" si="352"/>
        <v>23853057</v>
      </c>
      <c r="Q107" s="124">
        <f t="shared" si="352"/>
        <v>23878404</v>
      </c>
      <c r="R107" s="124">
        <f t="shared" si="352"/>
        <v>23516787</v>
      </c>
      <c r="S107" s="124">
        <f t="shared" si="352"/>
        <v>21938867</v>
      </c>
      <c r="T107" s="124">
        <f t="shared" si="352"/>
        <v>21196227</v>
      </c>
      <c r="U107" s="124">
        <f t="shared" si="352"/>
        <v>20568927</v>
      </c>
      <c r="V107" s="124">
        <f t="shared" si="352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6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7">
        <v>22350523</v>
      </c>
      <c r="BI107" s="435">
        <v>25899090</v>
      </c>
      <c r="BJ107" s="435">
        <v>29885863</v>
      </c>
      <c r="BK107" s="435">
        <v>33002145</v>
      </c>
      <c r="BL107" s="241">
        <v>34675897</v>
      </c>
      <c r="BM107" s="241">
        <v>35368503</v>
      </c>
      <c r="BN107" s="241">
        <v>33857149</v>
      </c>
      <c r="BO107" s="241">
        <v>25460494</v>
      </c>
      <c r="BP107" s="241">
        <v>27866919</v>
      </c>
      <c r="BQ107" s="241">
        <v>25460494</v>
      </c>
      <c r="BR107" s="241">
        <v>23898804</v>
      </c>
      <c r="BS107" s="241">
        <v>22930453</v>
      </c>
      <c r="BT107" s="241"/>
      <c r="BU107" s="32">
        <f>SUM(BU98:BU106)</f>
        <v>-590729.90000000026</v>
      </c>
      <c r="BV107" s="126">
        <f t="shared" ref="BV107:BX107" si="353">SUM(BV98:BV106)</f>
        <v>289974.01000000042</v>
      </c>
      <c r="BW107" s="126">
        <f t="shared" si="353"/>
        <v>1779595.8600000003</v>
      </c>
      <c r="BX107" s="126">
        <f t="shared" si="353"/>
        <v>3568487.0499999993</v>
      </c>
      <c r="BY107" s="126">
        <f t="shared" ref="BY107:BZ107" si="354">SUM(BY98:BY106)</f>
        <v>3452979.3599999989</v>
      </c>
      <c r="BZ107" s="126">
        <f t="shared" si="354"/>
        <v>4782699.5600000015</v>
      </c>
      <c r="CA107" s="126">
        <f t="shared" ref="CA107:CB107" si="355">SUM(CA98:CA106)</f>
        <v>5342734.38</v>
      </c>
      <c r="CB107" s="126">
        <f t="shared" si="355"/>
        <v>5838668.4000000004</v>
      </c>
      <c r="CC107" s="126">
        <f t="shared" ref="CC107:CD107" si="356">SUM(CC98:CC106)</f>
        <v>5900347.459999999</v>
      </c>
      <c r="CD107" s="126">
        <f t="shared" si="356"/>
        <v>5443706.7000000011</v>
      </c>
      <c r="CE107" s="126">
        <f t="shared" ref="CE107:CF107" si="357">SUM(CE98:CE106)</f>
        <v>5805824.9699999988</v>
      </c>
      <c r="CF107" s="126">
        <f t="shared" si="357"/>
        <v>5878287.6499999994</v>
      </c>
      <c r="CG107" s="126">
        <f t="shared" ref="CG107:CH107" si="358">SUM(CG98:CG106)</f>
        <v>5463197.04</v>
      </c>
      <c r="CH107" s="126">
        <f t="shared" si="358"/>
        <v>4187128</v>
      </c>
      <c r="CI107" s="126">
        <f t="shared" ref="CI107:CJ107" si="359">SUM(CI98:CI106)</f>
        <v>4074684</v>
      </c>
      <c r="CJ107" s="126">
        <f t="shared" si="359"/>
        <v>3671283</v>
      </c>
      <c r="CK107" s="126">
        <f t="shared" ref="CK107:CL107" si="360">SUM(CK98:CK106)</f>
        <v>1956396</v>
      </c>
      <c r="CL107" s="126">
        <f t="shared" si="360"/>
        <v>823538</v>
      </c>
      <c r="CM107" s="261">
        <f t="shared" ref="CM107:CN107" si="361">SUM(CM98:CM106)</f>
        <v>182581</v>
      </c>
      <c r="CN107" s="261">
        <f t="shared" si="361"/>
        <v>-494018</v>
      </c>
      <c r="CO107" s="261">
        <f t="shared" ref="CO107:CQ107" si="362">SUM(CO98:CO106)</f>
        <v>-1077718</v>
      </c>
      <c r="CP107" s="261">
        <f t="shared" si="362"/>
        <v>-1053326</v>
      </c>
      <c r="CQ107" s="304">
        <f t="shared" si="362"/>
        <v>1326137</v>
      </c>
      <c r="CR107" s="304">
        <f t="shared" ref="CR107:CS107" si="363">SUM(CR98:CR106)</f>
        <v>1319757</v>
      </c>
      <c r="CS107" s="304">
        <f t="shared" si="363"/>
        <v>2672460</v>
      </c>
      <c r="CT107" s="304">
        <f t="shared" ref="CT107:CU107" si="364">SUM(CT98:CT106)</f>
        <v>1803172</v>
      </c>
      <c r="CU107" s="304">
        <f t="shared" si="364"/>
        <v>1381128</v>
      </c>
      <c r="CV107" s="304">
        <f t="shared" ref="CV107" si="365">SUM(CV98:CV106)</f>
        <v>754259</v>
      </c>
      <c r="CW107" s="304">
        <f t="shared" ref="CW107" si="366">SUM(CW98:CW106)</f>
        <v>1070471</v>
      </c>
      <c r="CX107" s="304">
        <f t="shared" ref="CX107" si="367">SUM(CX98:CX106)</f>
        <v>1504805</v>
      </c>
      <c r="CY107" s="304">
        <f t="shared" ref="CY107" si="368">SUM(CY98:CY106)</f>
        <v>2101089</v>
      </c>
      <c r="CZ107" s="304">
        <f t="shared" ref="CZ107" si="369">SUM(CZ98:CZ106)</f>
        <v>1235112</v>
      </c>
      <c r="DA107" s="304">
        <f t="shared" ref="DA107" si="370">SUM(DA98:DA106)</f>
        <v>2129043</v>
      </c>
      <c r="DB107" s="339">
        <f t="shared" ref="DB107" si="371">SUM(DB98:DB106)</f>
        <v>4210316</v>
      </c>
      <c r="DC107" s="339">
        <f t="shared" ref="DC107" si="372">SUM(DC98:DC106)</f>
        <v>2276514</v>
      </c>
      <c r="DD107" s="339">
        <f t="shared" ref="DD107:DE107" si="373">SUM(DD98:DD106)</f>
        <v>2024331</v>
      </c>
      <c r="DE107" s="339">
        <f t="shared" si="373"/>
        <v>1576074</v>
      </c>
      <c r="DF107" s="339">
        <f t="shared" ref="DF107" si="374">SUM(DF98:DF106)</f>
        <v>2345680</v>
      </c>
      <c r="DG107" s="339">
        <f t="shared" ref="DG107" si="375">SUM(DG98:DG106)</f>
        <v>2094426</v>
      </c>
      <c r="DH107" s="339">
        <f t="shared" ref="DH107" si="376">SUM(DH98:DH106)</f>
        <v>1608826</v>
      </c>
      <c r="DI107" s="339">
        <f t="shared" ref="DI107" si="377">SUM(DI98:DI106)</f>
        <v>1943381</v>
      </c>
      <c r="DJ107" s="339">
        <f t="shared" ref="DJ107" si="378">SUM(DJ98:DJ106)</f>
        <v>1650857</v>
      </c>
      <c r="DK107" s="339">
        <f t="shared" ref="DK107:DL107" si="379">SUM(DK98:DK106)</f>
        <v>-1503526</v>
      </c>
      <c r="DL107" s="339">
        <f t="shared" si="379"/>
        <v>628234</v>
      </c>
      <c r="DM107" s="339">
        <f t="shared" ref="DM107:DN107" si="380">SUM(DM98:DM106)</f>
        <v>64272</v>
      </c>
      <c r="DN107" s="339">
        <f t="shared" si="380"/>
        <v>-1399746</v>
      </c>
      <c r="DO107" s="339">
        <f t="shared" ref="DO107:DP107" si="381">SUM(DO98:DO106)</f>
        <v>-121959</v>
      </c>
      <c r="DP107" s="339">
        <f t="shared" si="381"/>
        <v>1313825</v>
      </c>
      <c r="DQ107" s="339">
        <f t="shared" ref="DQ107" si="382">SUM(DQ98:DQ106)</f>
        <v>1660156</v>
      </c>
      <c r="DR107" s="339">
        <f t="shared" ref="DR107:DS107" si="383">SUM(DR98:DR106)</f>
        <v>2486860</v>
      </c>
      <c r="DS107" s="339">
        <f t="shared" si="383"/>
        <v>3939861</v>
      </c>
      <c r="DT107" s="339">
        <f t="shared" ref="DT107" si="384">SUM(DT98:DT106)</f>
        <v>4305994</v>
      </c>
      <c r="DU107" s="339">
        <f t="shared" ref="DU107:DV107" si="385">SUM(DU98:DU106)</f>
        <v>-1448621</v>
      </c>
      <c r="DV107" s="339">
        <f t="shared" si="385"/>
        <v>2691492</v>
      </c>
      <c r="DW107" s="339">
        <f t="shared" ref="DW107" si="386">SUM(DW98:DW106)</f>
        <v>4111423</v>
      </c>
      <c r="DX107" s="339">
        <f t="shared" ref="DX107:DY107" si="387">SUM(DX98:DX106)</f>
        <v>2549733</v>
      </c>
      <c r="DY107" s="339">
        <f t="shared" si="387"/>
        <v>1973562</v>
      </c>
      <c r="DZ107" s="328"/>
      <c r="EA107" s="32">
        <f>EA98+EA101+EA104+EA105+EA106</f>
        <v>22930453</v>
      </c>
      <c r="EB107" s="34"/>
    </row>
    <row r="108" spans="1:132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325"/>
      <c r="EA108" s="75"/>
      <c r="EB108" s="34"/>
    </row>
    <row r="109" spans="1:132" s="56" customFormat="1" x14ac:dyDescent="0.25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49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400">
        <v>17315708</v>
      </c>
      <c r="BI109" s="428">
        <v>21348662</v>
      </c>
      <c r="BJ109" s="428">
        <v>22586013</v>
      </c>
      <c r="BK109" s="428">
        <v>19028413</v>
      </c>
      <c r="BL109" s="277">
        <v>15704375</v>
      </c>
      <c r="BM109" s="277">
        <v>7847181</v>
      </c>
      <c r="BN109" s="277">
        <v>4210429</v>
      </c>
      <c r="BO109" s="277" t="s">
        <v>230</v>
      </c>
      <c r="BP109" s="277">
        <v>2923901</v>
      </c>
      <c r="BQ109" s="277" t="s">
        <v>230</v>
      </c>
      <c r="BR109" s="277" t="s">
        <v>230</v>
      </c>
      <c r="BS109" s="277" t="s">
        <v>230</v>
      </c>
      <c r="BT109" s="277"/>
      <c r="BU109" s="80">
        <f t="shared" ref="BU109:CD113" si="388">O109-C109</f>
        <v>-2824898</v>
      </c>
      <c r="BV109" s="81">
        <f t="shared" si="388"/>
        <v>2038088</v>
      </c>
      <c r="BW109" s="81">
        <f t="shared" si="388"/>
        <v>2973431</v>
      </c>
      <c r="BX109" s="81">
        <f t="shared" si="388"/>
        <v>690951</v>
      </c>
      <c r="BY109" s="81">
        <f t="shared" si="388"/>
        <v>431418</v>
      </c>
      <c r="BZ109" s="81">
        <f t="shared" si="388"/>
        <v>46612</v>
      </c>
      <c r="CA109" s="81">
        <f t="shared" si="388"/>
        <v>485630</v>
      </c>
      <c r="CB109" s="81">
        <f t="shared" si="388"/>
        <v>-150487</v>
      </c>
      <c r="CC109" s="81">
        <f t="shared" si="388"/>
        <v>-330165</v>
      </c>
      <c r="CD109" s="81">
        <f t="shared" si="388"/>
        <v>-3748839</v>
      </c>
      <c r="CE109" s="81">
        <f t="shared" ref="CE109:CN113" si="389">Y109-M109</f>
        <v>-110403</v>
      </c>
      <c r="CF109" s="81">
        <f t="shared" si="389"/>
        <v>4221373</v>
      </c>
      <c r="CG109" s="81">
        <f t="shared" si="389"/>
        <v>4294452</v>
      </c>
      <c r="CH109" s="81">
        <f t="shared" si="389"/>
        <v>-1873824</v>
      </c>
      <c r="CI109" s="81">
        <f t="shared" si="389"/>
        <v>-3562361</v>
      </c>
      <c r="CJ109" s="81">
        <f t="shared" si="389"/>
        <v>-628281</v>
      </c>
      <c r="CK109" s="81">
        <f t="shared" si="389"/>
        <v>-280615</v>
      </c>
      <c r="CL109" s="81">
        <f t="shared" si="389"/>
        <v>246379</v>
      </c>
      <c r="CM109" s="254">
        <f t="shared" si="389"/>
        <v>-345300</v>
      </c>
      <c r="CN109" s="254">
        <f t="shared" si="389"/>
        <v>-1173458</v>
      </c>
      <c r="CO109" s="254">
        <f t="shared" ref="CO109:CX113" si="390">AI109-W109</f>
        <v>-369323</v>
      </c>
      <c r="CP109" s="254">
        <f t="shared" si="390"/>
        <v>1285124</v>
      </c>
      <c r="CQ109" s="291">
        <f t="shared" si="390"/>
        <v>-1606003</v>
      </c>
      <c r="CR109" s="291">
        <f t="shared" si="390"/>
        <v>369396</v>
      </c>
      <c r="CS109" s="291">
        <f t="shared" si="390"/>
        <v>-1222742</v>
      </c>
      <c r="CT109" s="291">
        <f t="shared" si="390"/>
        <v>-355281</v>
      </c>
      <c r="CU109" s="291">
        <f t="shared" si="390"/>
        <v>512269</v>
      </c>
      <c r="CV109" s="291">
        <f t="shared" si="390"/>
        <v>-397144</v>
      </c>
      <c r="CW109" s="291">
        <f t="shared" si="390"/>
        <v>-173597</v>
      </c>
      <c r="CX109" s="291">
        <f t="shared" si="390"/>
        <v>-283369</v>
      </c>
      <c r="CY109" s="291">
        <f t="shared" ref="CY109:DH113" si="391">AS109-AG109</f>
        <v>101294</v>
      </c>
      <c r="CZ109" s="291">
        <f t="shared" si="391"/>
        <v>535389</v>
      </c>
      <c r="DA109" s="291">
        <f t="shared" si="391"/>
        <v>-1331207</v>
      </c>
      <c r="DB109" s="291">
        <f t="shared" si="391"/>
        <v>-1655240</v>
      </c>
      <c r="DC109" s="291">
        <f t="shared" si="391"/>
        <v>-1226042</v>
      </c>
      <c r="DD109" s="291">
        <f t="shared" si="391"/>
        <v>-5789725</v>
      </c>
      <c r="DE109" s="291">
        <f t="shared" si="391"/>
        <v>-1247681</v>
      </c>
      <c r="DF109" s="291">
        <f t="shared" si="391"/>
        <v>-529438</v>
      </c>
      <c r="DG109" s="291">
        <f t="shared" si="391"/>
        <v>-1255720</v>
      </c>
      <c r="DH109" s="291">
        <f t="shared" si="391"/>
        <v>257851</v>
      </c>
      <c r="DI109" s="291">
        <f t="shared" ref="DI109:DY113" si="392">BC109-AQ109</f>
        <v>10768</v>
      </c>
      <c r="DJ109" s="291">
        <f t="shared" si="392"/>
        <v>192522</v>
      </c>
      <c r="DK109" s="291">
        <f t="shared" si="392"/>
        <v>576977</v>
      </c>
      <c r="DL109" s="291">
        <f t="shared" si="392"/>
        <v>-92152</v>
      </c>
      <c r="DM109" s="291">
        <f t="shared" si="392"/>
        <v>1515936</v>
      </c>
      <c r="DN109" s="291">
        <f t="shared" si="392"/>
        <v>1025070</v>
      </c>
      <c r="DO109" s="291">
        <f t="shared" si="392"/>
        <v>-123231</v>
      </c>
      <c r="DP109" s="291">
        <f t="shared" si="392"/>
        <v>2117899</v>
      </c>
      <c r="DQ109" s="291">
        <f t="shared" si="392"/>
        <v>-2082873</v>
      </c>
      <c r="DR109" s="291">
        <f t="shared" si="392"/>
        <v>1766907</v>
      </c>
      <c r="DS109" s="291">
        <f t="shared" si="392"/>
        <v>127476</v>
      </c>
      <c r="DT109" s="291">
        <f t="shared" si="392"/>
        <v>-776383</v>
      </c>
      <c r="DU109" s="291" t="e">
        <f t="shared" si="392"/>
        <v>#VALUE!</v>
      </c>
      <c r="DV109" s="291">
        <f t="shared" si="392"/>
        <v>-324791</v>
      </c>
      <c r="DW109" s="291" t="e">
        <f t="shared" si="392"/>
        <v>#VALUE!</v>
      </c>
      <c r="DX109" s="291" t="e">
        <f t="shared" si="392"/>
        <v>#VALUE!</v>
      </c>
      <c r="DY109" s="291" t="e">
        <f t="shared" si="392"/>
        <v>#VALUE!</v>
      </c>
      <c r="DZ109" s="325"/>
      <c r="EA109" s="61" t="str">
        <f>'MONTHLY SUMMARIES'!J73</f>
        <v>NA</v>
      </c>
      <c r="EB109" s="34"/>
    </row>
    <row r="110" spans="1:132" s="56" customFormat="1" x14ac:dyDescent="0.25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49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400">
        <v>1615776</v>
      </c>
      <c r="BI110" s="428">
        <v>2026978</v>
      </c>
      <c r="BJ110" s="428">
        <v>2198664</v>
      </c>
      <c r="BK110" s="428">
        <v>1909004</v>
      </c>
      <c r="BL110" s="277">
        <v>1813623</v>
      </c>
      <c r="BM110" s="277">
        <v>787702</v>
      </c>
      <c r="BN110" s="277">
        <v>514021</v>
      </c>
      <c r="BO110" s="277" t="s">
        <v>230</v>
      </c>
      <c r="BP110" s="277">
        <v>350665</v>
      </c>
      <c r="BQ110" s="277" t="s">
        <v>230</v>
      </c>
      <c r="BR110" s="277" t="s">
        <v>230</v>
      </c>
      <c r="BS110" s="277" t="s">
        <v>230</v>
      </c>
      <c r="BT110" s="277"/>
      <c r="BU110" s="80">
        <f t="shared" si="388"/>
        <v>-246947</v>
      </c>
      <c r="BV110" s="81">
        <f t="shared" si="388"/>
        <v>17926</v>
      </c>
      <c r="BW110" s="81">
        <f t="shared" si="388"/>
        <v>120169</v>
      </c>
      <c r="BX110" s="81">
        <f t="shared" si="388"/>
        <v>13719</v>
      </c>
      <c r="BY110" s="81">
        <f t="shared" si="388"/>
        <v>45364</v>
      </c>
      <c r="BZ110" s="81">
        <f t="shared" si="388"/>
        <v>8335</v>
      </c>
      <c r="CA110" s="81">
        <f t="shared" si="388"/>
        <v>24162</v>
      </c>
      <c r="CB110" s="81">
        <f t="shared" si="388"/>
        <v>-640</v>
      </c>
      <c r="CC110" s="81">
        <f t="shared" si="388"/>
        <v>63431</v>
      </c>
      <c r="CD110" s="81">
        <f t="shared" si="388"/>
        <v>-164649</v>
      </c>
      <c r="CE110" s="81">
        <f t="shared" si="389"/>
        <v>226439</v>
      </c>
      <c r="CF110" s="81">
        <f t="shared" si="389"/>
        <v>474418</v>
      </c>
      <c r="CG110" s="81">
        <f t="shared" si="389"/>
        <v>541162</v>
      </c>
      <c r="CH110" s="81">
        <f t="shared" si="389"/>
        <v>109706</v>
      </c>
      <c r="CI110" s="81">
        <f t="shared" si="389"/>
        <v>-71791</v>
      </c>
      <c r="CJ110" s="81">
        <f t="shared" si="389"/>
        <v>102757</v>
      </c>
      <c r="CK110" s="81">
        <f t="shared" si="389"/>
        <v>47912</v>
      </c>
      <c r="CL110" s="81">
        <f t="shared" si="389"/>
        <v>44471</v>
      </c>
      <c r="CM110" s="254">
        <f t="shared" si="389"/>
        <v>24538</v>
      </c>
      <c r="CN110" s="254">
        <f t="shared" si="389"/>
        <v>-28718</v>
      </c>
      <c r="CO110" s="254">
        <f t="shared" si="390"/>
        <v>87655</v>
      </c>
      <c r="CP110" s="254">
        <f t="shared" si="390"/>
        <v>66137</v>
      </c>
      <c r="CQ110" s="291">
        <f t="shared" si="390"/>
        <v>-12535</v>
      </c>
      <c r="CR110" s="291">
        <f t="shared" si="390"/>
        <v>172617</v>
      </c>
      <c r="CS110" s="291">
        <f t="shared" si="390"/>
        <v>64513</v>
      </c>
      <c r="CT110" s="291">
        <f t="shared" si="390"/>
        <v>35032</v>
      </c>
      <c r="CU110" s="291">
        <f t="shared" si="390"/>
        <v>208961</v>
      </c>
      <c r="CV110" s="291">
        <f t="shared" si="390"/>
        <v>-21872</v>
      </c>
      <c r="CW110" s="291">
        <f t="shared" si="390"/>
        <v>-28141</v>
      </c>
      <c r="CX110" s="291">
        <f t="shared" si="390"/>
        <v>-6202</v>
      </c>
      <c r="CY110" s="291">
        <f t="shared" si="391"/>
        <v>21900</v>
      </c>
      <c r="CZ110" s="291">
        <f t="shared" si="391"/>
        <v>77735</v>
      </c>
      <c r="DA110" s="291">
        <f t="shared" si="391"/>
        <v>-47638</v>
      </c>
      <c r="DB110" s="291">
        <f t="shared" si="391"/>
        <v>219032</v>
      </c>
      <c r="DC110" s="291">
        <f t="shared" si="391"/>
        <v>130377</v>
      </c>
      <c r="DD110" s="291">
        <f t="shared" si="391"/>
        <v>-118940</v>
      </c>
      <c r="DE110" s="291">
        <f t="shared" si="391"/>
        <v>230753</v>
      </c>
      <c r="DF110" s="291">
        <f t="shared" si="391"/>
        <v>153573</v>
      </c>
      <c r="DG110" s="291">
        <f t="shared" si="391"/>
        <v>70503</v>
      </c>
      <c r="DH110" s="291">
        <f t="shared" si="391"/>
        <v>101940</v>
      </c>
      <c r="DI110" s="291">
        <f t="shared" si="392"/>
        <v>29341</v>
      </c>
      <c r="DJ110" s="291">
        <f t="shared" si="392"/>
        <v>72782</v>
      </c>
      <c r="DK110" s="291">
        <f t="shared" si="392"/>
        <v>108410</v>
      </c>
      <c r="DL110" s="291">
        <f t="shared" si="392"/>
        <v>23682</v>
      </c>
      <c r="DM110" s="291">
        <f t="shared" si="392"/>
        <v>205222</v>
      </c>
      <c r="DN110" s="291">
        <f t="shared" si="392"/>
        <v>-5923</v>
      </c>
      <c r="DO110" s="291">
        <f t="shared" si="392"/>
        <v>89220</v>
      </c>
      <c r="DP110" s="291">
        <f t="shared" si="392"/>
        <v>213108</v>
      </c>
      <c r="DQ110" s="291">
        <f t="shared" si="392"/>
        <v>-186759</v>
      </c>
      <c r="DR110" s="291">
        <f t="shared" si="392"/>
        <v>300390</v>
      </c>
      <c r="DS110" s="291">
        <f t="shared" si="392"/>
        <v>-143742</v>
      </c>
      <c r="DT110" s="291">
        <f t="shared" si="392"/>
        <v>-55674</v>
      </c>
      <c r="DU110" s="291" t="e">
        <f t="shared" si="392"/>
        <v>#VALUE!</v>
      </c>
      <c r="DV110" s="291">
        <f t="shared" si="392"/>
        <v>54503</v>
      </c>
      <c r="DW110" s="291" t="e">
        <f t="shared" si="392"/>
        <v>#VALUE!</v>
      </c>
      <c r="DX110" s="291" t="e">
        <f t="shared" si="392"/>
        <v>#VALUE!</v>
      </c>
      <c r="DY110" s="291" t="e">
        <f t="shared" si="392"/>
        <v>#VALUE!</v>
      </c>
      <c r="DZ110" s="325"/>
      <c r="EA110" s="61" t="str">
        <f>'MONTHLY SUMMARIES'!J74</f>
        <v>NA</v>
      </c>
      <c r="EB110" s="34"/>
    </row>
    <row r="111" spans="1:132" s="56" customFormat="1" x14ac:dyDescent="0.25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49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400">
        <v>4932967</v>
      </c>
      <c r="BI111" s="428">
        <v>6913938</v>
      </c>
      <c r="BJ111" s="428">
        <v>7278804</v>
      </c>
      <c r="BK111" s="428">
        <v>5596861</v>
      </c>
      <c r="BL111" s="277">
        <v>5243844</v>
      </c>
      <c r="BM111" s="277">
        <v>2332234</v>
      </c>
      <c r="BN111" s="277">
        <v>1456877</v>
      </c>
      <c r="BO111" s="277" t="s">
        <v>230</v>
      </c>
      <c r="BP111" s="277">
        <v>1097388</v>
      </c>
      <c r="BQ111" s="277" t="s">
        <v>230</v>
      </c>
      <c r="BR111" s="277" t="s">
        <v>230</v>
      </c>
      <c r="BS111" s="277" t="s">
        <v>230</v>
      </c>
      <c r="BT111" s="277"/>
      <c r="BU111" s="80">
        <f t="shared" si="388"/>
        <v>-1505034</v>
      </c>
      <c r="BV111" s="81">
        <f t="shared" si="388"/>
        <v>122765</v>
      </c>
      <c r="BW111" s="81">
        <f t="shared" si="388"/>
        <v>299147</v>
      </c>
      <c r="BX111" s="81">
        <f t="shared" si="388"/>
        <v>-253657</v>
      </c>
      <c r="BY111" s="81">
        <f t="shared" si="388"/>
        <v>-157143</v>
      </c>
      <c r="BZ111" s="81">
        <f t="shared" si="388"/>
        <v>-260795</v>
      </c>
      <c r="CA111" s="81">
        <f t="shared" si="388"/>
        <v>30351</v>
      </c>
      <c r="CB111" s="81">
        <f t="shared" si="388"/>
        <v>-371021</v>
      </c>
      <c r="CC111" s="81">
        <f t="shared" si="388"/>
        <v>-75498</v>
      </c>
      <c r="CD111" s="81">
        <f t="shared" si="388"/>
        <v>-4584546</v>
      </c>
      <c r="CE111" s="81">
        <f t="shared" si="389"/>
        <v>271602</v>
      </c>
      <c r="CF111" s="81">
        <f t="shared" si="389"/>
        <v>1086248</v>
      </c>
      <c r="CG111" s="81">
        <f t="shared" si="389"/>
        <v>2491119</v>
      </c>
      <c r="CH111" s="81">
        <f t="shared" si="389"/>
        <v>-97044</v>
      </c>
      <c r="CI111" s="81">
        <f t="shared" si="389"/>
        <v>-451565</v>
      </c>
      <c r="CJ111" s="81">
        <f t="shared" si="389"/>
        <v>164586</v>
      </c>
      <c r="CK111" s="81">
        <f t="shared" si="389"/>
        <v>114153</v>
      </c>
      <c r="CL111" s="81">
        <f t="shared" si="389"/>
        <v>280459</v>
      </c>
      <c r="CM111" s="254">
        <f t="shared" si="389"/>
        <v>9233</v>
      </c>
      <c r="CN111" s="254">
        <f t="shared" si="389"/>
        <v>-235928</v>
      </c>
      <c r="CO111" s="254">
        <f t="shared" si="390"/>
        <v>-59678</v>
      </c>
      <c r="CP111" s="254">
        <f t="shared" si="390"/>
        <v>258905</v>
      </c>
      <c r="CQ111" s="291">
        <f t="shared" si="390"/>
        <v>-530311</v>
      </c>
      <c r="CR111" s="291">
        <f t="shared" si="390"/>
        <v>676665</v>
      </c>
      <c r="CS111" s="291">
        <f t="shared" si="390"/>
        <v>-919114</v>
      </c>
      <c r="CT111" s="291">
        <f t="shared" si="390"/>
        <v>277586</v>
      </c>
      <c r="CU111" s="291">
        <f t="shared" si="390"/>
        <v>-123882</v>
      </c>
      <c r="CV111" s="291">
        <f t="shared" si="390"/>
        <v>10733</v>
      </c>
      <c r="CW111" s="291">
        <f t="shared" si="390"/>
        <v>44992</v>
      </c>
      <c r="CX111" s="291">
        <f t="shared" si="390"/>
        <v>-72407</v>
      </c>
      <c r="CY111" s="291">
        <f t="shared" si="391"/>
        <v>34110</v>
      </c>
      <c r="CZ111" s="291">
        <f t="shared" si="391"/>
        <v>175271</v>
      </c>
      <c r="DA111" s="291">
        <f t="shared" si="391"/>
        <v>-245919</v>
      </c>
      <c r="DB111" s="291">
        <f t="shared" si="391"/>
        <v>-99707</v>
      </c>
      <c r="DC111" s="291">
        <f t="shared" si="391"/>
        <v>-411717</v>
      </c>
      <c r="DD111" s="291">
        <f t="shared" si="391"/>
        <v>-1522033</v>
      </c>
      <c r="DE111" s="291">
        <f t="shared" si="391"/>
        <v>-464232</v>
      </c>
      <c r="DF111" s="291">
        <f t="shared" si="391"/>
        <v>-358997</v>
      </c>
      <c r="DG111" s="291">
        <f t="shared" si="391"/>
        <v>53396</v>
      </c>
      <c r="DH111" s="291">
        <f t="shared" si="391"/>
        <v>13981</v>
      </c>
      <c r="DI111" s="291">
        <f t="shared" si="392"/>
        <v>-164319</v>
      </c>
      <c r="DJ111" s="291">
        <f t="shared" si="392"/>
        <v>885</v>
      </c>
      <c r="DK111" s="291">
        <f t="shared" si="392"/>
        <v>144160</v>
      </c>
      <c r="DL111" s="291">
        <f t="shared" si="392"/>
        <v>-39619</v>
      </c>
      <c r="DM111" s="291">
        <f t="shared" si="392"/>
        <v>485193</v>
      </c>
      <c r="DN111" s="291">
        <f t="shared" si="392"/>
        <v>-47443</v>
      </c>
      <c r="DO111" s="291">
        <f t="shared" si="392"/>
        <v>573124</v>
      </c>
      <c r="DP111" s="291">
        <f t="shared" si="392"/>
        <v>690236</v>
      </c>
      <c r="DQ111" s="291">
        <f t="shared" si="392"/>
        <v>-763197</v>
      </c>
      <c r="DR111" s="291">
        <f t="shared" si="392"/>
        <v>1079566</v>
      </c>
      <c r="DS111" s="291">
        <f t="shared" si="392"/>
        <v>-267364</v>
      </c>
      <c r="DT111" s="291">
        <f t="shared" si="392"/>
        <v>-136093</v>
      </c>
      <c r="DU111" s="291" t="e">
        <f t="shared" si="392"/>
        <v>#VALUE!</v>
      </c>
      <c r="DV111" s="291">
        <f t="shared" si="392"/>
        <v>-127819</v>
      </c>
      <c r="DW111" s="291" t="e">
        <f t="shared" si="392"/>
        <v>#VALUE!</v>
      </c>
      <c r="DX111" s="291" t="e">
        <f t="shared" si="392"/>
        <v>#VALUE!</v>
      </c>
      <c r="DY111" s="291" t="e">
        <f t="shared" si="392"/>
        <v>#VALUE!</v>
      </c>
      <c r="DZ111" s="325"/>
      <c r="EA111" s="61" t="str">
        <f>'MONTHLY SUMMARIES'!J75</f>
        <v>NA</v>
      </c>
      <c r="EB111" s="34"/>
    </row>
    <row r="112" spans="1:132" s="56" customFormat="1" x14ac:dyDescent="0.25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49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400">
        <v>3012922</v>
      </c>
      <c r="BI112" s="428">
        <v>3626560</v>
      </c>
      <c r="BJ112" s="428">
        <v>3882000</v>
      </c>
      <c r="BK112" s="428">
        <v>3228549</v>
      </c>
      <c r="BL112" s="277">
        <v>2929781</v>
      </c>
      <c r="BM112" s="277">
        <v>2082908</v>
      </c>
      <c r="BN112" s="277">
        <v>902566</v>
      </c>
      <c r="BO112" s="277" t="s">
        <v>230</v>
      </c>
      <c r="BP112" s="277">
        <v>464806</v>
      </c>
      <c r="BQ112" s="277" t="s">
        <v>230</v>
      </c>
      <c r="BR112" s="277" t="s">
        <v>230</v>
      </c>
      <c r="BS112" s="277" t="s">
        <v>230</v>
      </c>
      <c r="BT112" s="277"/>
      <c r="BU112" s="80">
        <f t="shared" si="388"/>
        <v>-8875509</v>
      </c>
      <c r="BV112" s="81">
        <f t="shared" si="388"/>
        <v>-110214</v>
      </c>
      <c r="BW112" s="81">
        <f t="shared" si="388"/>
        <v>170687</v>
      </c>
      <c r="BX112" s="81">
        <f t="shared" si="388"/>
        <v>-1570325</v>
      </c>
      <c r="BY112" s="81">
        <f t="shared" si="388"/>
        <v>-246170</v>
      </c>
      <c r="BZ112" s="81">
        <f t="shared" si="388"/>
        <v>-246645</v>
      </c>
      <c r="CA112" s="81">
        <f t="shared" si="388"/>
        <v>-100345</v>
      </c>
      <c r="CB112" s="81">
        <f t="shared" si="388"/>
        <v>169981</v>
      </c>
      <c r="CC112" s="81">
        <f t="shared" si="388"/>
        <v>-218231</v>
      </c>
      <c r="CD112" s="81">
        <f t="shared" si="388"/>
        <v>-734373</v>
      </c>
      <c r="CE112" s="81">
        <f t="shared" si="389"/>
        <v>-643806</v>
      </c>
      <c r="CF112" s="81">
        <f t="shared" si="389"/>
        <v>248796</v>
      </c>
      <c r="CG112" s="81">
        <f t="shared" si="389"/>
        <v>725916</v>
      </c>
      <c r="CH112" s="81">
        <f t="shared" si="389"/>
        <v>-164144</v>
      </c>
      <c r="CI112" s="81">
        <f t="shared" si="389"/>
        <v>-400374</v>
      </c>
      <c r="CJ112" s="81">
        <f t="shared" si="389"/>
        <v>-69837</v>
      </c>
      <c r="CK112" s="81">
        <f t="shared" si="389"/>
        <v>67700</v>
      </c>
      <c r="CL112" s="81">
        <f t="shared" si="389"/>
        <v>192706</v>
      </c>
      <c r="CM112" s="254">
        <f t="shared" si="389"/>
        <v>49819</v>
      </c>
      <c r="CN112" s="254">
        <f t="shared" si="389"/>
        <v>-565904</v>
      </c>
      <c r="CO112" s="254">
        <f t="shared" si="390"/>
        <v>-150681</v>
      </c>
      <c r="CP112" s="254">
        <f t="shared" si="390"/>
        <v>42665</v>
      </c>
      <c r="CQ112" s="291">
        <f t="shared" si="390"/>
        <v>-152702</v>
      </c>
      <c r="CR112" s="291">
        <f t="shared" si="390"/>
        <v>106438</v>
      </c>
      <c r="CS112" s="291">
        <f t="shared" si="390"/>
        <v>-450798</v>
      </c>
      <c r="CT112" s="291">
        <f t="shared" si="390"/>
        <v>75883</v>
      </c>
      <c r="CU112" s="291">
        <f t="shared" si="390"/>
        <v>-83957</v>
      </c>
      <c r="CV112" s="291">
        <f t="shared" si="390"/>
        <v>-11818</v>
      </c>
      <c r="CW112" s="291">
        <f t="shared" si="390"/>
        <v>50076</v>
      </c>
      <c r="CX112" s="291">
        <f t="shared" si="390"/>
        <v>-47153</v>
      </c>
      <c r="CY112" s="291">
        <f t="shared" si="391"/>
        <v>24703</v>
      </c>
      <c r="CZ112" s="291">
        <f t="shared" si="391"/>
        <v>231942</v>
      </c>
      <c r="DA112" s="291">
        <f t="shared" si="391"/>
        <v>23101</v>
      </c>
      <c r="DB112" s="291">
        <f t="shared" si="391"/>
        <v>11742</v>
      </c>
      <c r="DC112" s="291">
        <f t="shared" si="391"/>
        <v>-315448</v>
      </c>
      <c r="DD112" s="291">
        <f t="shared" si="391"/>
        <v>-650576</v>
      </c>
      <c r="DE112" s="291">
        <f t="shared" si="391"/>
        <v>-227693</v>
      </c>
      <c r="DF112" s="291">
        <f t="shared" si="391"/>
        <v>-268657</v>
      </c>
      <c r="DG112" s="291">
        <f t="shared" si="391"/>
        <v>-34112</v>
      </c>
      <c r="DH112" s="291">
        <f t="shared" si="391"/>
        <v>182343</v>
      </c>
      <c r="DI112" s="291">
        <f t="shared" si="392"/>
        <v>-110706</v>
      </c>
      <c r="DJ112" s="291">
        <f t="shared" si="392"/>
        <v>41861</v>
      </c>
      <c r="DK112" s="291">
        <f t="shared" si="392"/>
        <v>342781</v>
      </c>
      <c r="DL112" s="291">
        <f t="shared" si="392"/>
        <v>72804</v>
      </c>
      <c r="DM112" s="291">
        <f t="shared" si="392"/>
        <v>88241</v>
      </c>
      <c r="DN112" s="291">
        <f t="shared" si="392"/>
        <v>-49684</v>
      </c>
      <c r="DO112" s="291">
        <f t="shared" si="392"/>
        <v>41650</v>
      </c>
      <c r="DP112" s="291">
        <f t="shared" si="392"/>
        <v>262727</v>
      </c>
      <c r="DQ112" s="291">
        <f t="shared" si="392"/>
        <v>-337579</v>
      </c>
      <c r="DR112" s="291">
        <f t="shared" si="392"/>
        <v>418219</v>
      </c>
      <c r="DS112" s="291">
        <f t="shared" si="392"/>
        <v>414421</v>
      </c>
      <c r="DT112" s="291">
        <f t="shared" si="392"/>
        <v>-207514</v>
      </c>
      <c r="DU112" s="291" t="e">
        <f t="shared" si="392"/>
        <v>#VALUE!</v>
      </c>
      <c r="DV112" s="291">
        <f t="shared" si="392"/>
        <v>-238209</v>
      </c>
      <c r="DW112" s="291" t="e">
        <f t="shared" si="392"/>
        <v>#VALUE!</v>
      </c>
      <c r="DX112" s="291" t="e">
        <f t="shared" si="392"/>
        <v>#VALUE!</v>
      </c>
      <c r="DY112" s="291" t="e">
        <f t="shared" si="392"/>
        <v>#VALUE!</v>
      </c>
      <c r="DZ112" s="325"/>
      <c r="EA112" s="61" t="str">
        <f>'MONTHLY SUMMARIES'!J76</f>
        <v>NA</v>
      </c>
      <c r="EB112" s="34"/>
    </row>
    <row r="113" spans="1:132" s="56" customFormat="1" x14ac:dyDescent="0.25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49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400">
        <v>3820515</v>
      </c>
      <c r="BI113" s="428">
        <v>3628812</v>
      </c>
      <c r="BJ113" s="428">
        <v>3864670</v>
      </c>
      <c r="BK113" s="428">
        <v>3712095</v>
      </c>
      <c r="BL113" s="277">
        <v>3634555</v>
      </c>
      <c r="BM113" s="277">
        <v>2979578</v>
      </c>
      <c r="BN113" s="277">
        <v>2282009</v>
      </c>
      <c r="BO113" s="277" t="s">
        <v>230</v>
      </c>
      <c r="BP113" s="277">
        <v>1672927</v>
      </c>
      <c r="BQ113" s="277" t="s">
        <v>230</v>
      </c>
      <c r="BR113" s="277" t="s">
        <v>230</v>
      </c>
      <c r="BS113" s="277" t="s">
        <v>230</v>
      </c>
      <c r="BT113" s="277"/>
      <c r="BU113" s="80">
        <f t="shared" si="388"/>
        <v>-2029058</v>
      </c>
      <c r="BV113" s="81">
        <f t="shared" si="388"/>
        <v>-408061</v>
      </c>
      <c r="BW113" s="81">
        <f t="shared" si="388"/>
        <v>165551</v>
      </c>
      <c r="BX113" s="81">
        <f t="shared" si="388"/>
        <v>-277562</v>
      </c>
      <c r="BY113" s="81">
        <f t="shared" si="388"/>
        <v>80958</v>
      </c>
      <c r="BZ113" s="81">
        <f t="shared" si="388"/>
        <v>-672575</v>
      </c>
      <c r="CA113" s="81">
        <f t="shared" si="388"/>
        <v>341050</v>
      </c>
      <c r="CB113" s="81">
        <f t="shared" si="388"/>
        <v>-249616</v>
      </c>
      <c r="CC113" s="81">
        <f t="shared" si="388"/>
        <v>155938</v>
      </c>
      <c r="CD113" s="81">
        <f t="shared" si="388"/>
        <v>-935965</v>
      </c>
      <c r="CE113" s="81">
        <f t="shared" si="389"/>
        <v>45071</v>
      </c>
      <c r="CF113" s="81">
        <f t="shared" si="389"/>
        <v>320785</v>
      </c>
      <c r="CG113" s="81">
        <f t="shared" si="389"/>
        <v>447263</v>
      </c>
      <c r="CH113" s="81">
        <f t="shared" si="389"/>
        <v>307635</v>
      </c>
      <c r="CI113" s="81">
        <f t="shared" si="389"/>
        <v>63634</v>
      </c>
      <c r="CJ113" s="81">
        <f t="shared" si="389"/>
        <v>17072</v>
      </c>
      <c r="CK113" s="81">
        <f t="shared" si="389"/>
        <v>363957</v>
      </c>
      <c r="CL113" s="81">
        <f t="shared" si="389"/>
        <v>-159310</v>
      </c>
      <c r="CM113" s="254">
        <f t="shared" si="389"/>
        <v>171956</v>
      </c>
      <c r="CN113" s="254">
        <f t="shared" si="389"/>
        <v>-105561</v>
      </c>
      <c r="CO113" s="254">
        <f t="shared" si="390"/>
        <v>-68823</v>
      </c>
      <c r="CP113" s="254">
        <f t="shared" si="390"/>
        <v>147219</v>
      </c>
      <c r="CQ113" s="291">
        <f t="shared" si="390"/>
        <v>-92516</v>
      </c>
      <c r="CR113" s="291">
        <f t="shared" si="390"/>
        <v>14651</v>
      </c>
      <c r="CS113" s="291">
        <f t="shared" si="390"/>
        <v>-681931</v>
      </c>
      <c r="CT113" s="291">
        <f t="shared" si="390"/>
        <v>276999</v>
      </c>
      <c r="CU113" s="291">
        <f t="shared" si="390"/>
        <v>-8877</v>
      </c>
      <c r="CV113" s="291">
        <f t="shared" si="390"/>
        <v>279050</v>
      </c>
      <c r="CW113" s="291">
        <f t="shared" si="390"/>
        <v>16771</v>
      </c>
      <c r="CX113" s="291">
        <f t="shared" si="390"/>
        <v>1123073</v>
      </c>
      <c r="CY113" s="291">
        <f t="shared" si="391"/>
        <v>831179</v>
      </c>
      <c r="CZ113" s="291">
        <f t="shared" si="391"/>
        <v>-76357</v>
      </c>
      <c r="DA113" s="291">
        <f t="shared" si="391"/>
        <v>-126251</v>
      </c>
      <c r="DB113" s="291">
        <f t="shared" si="391"/>
        <v>-133916</v>
      </c>
      <c r="DC113" s="291">
        <f t="shared" si="391"/>
        <v>490048</v>
      </c>
      <c r="DD113" s="291">
        <f t="shared" si="391"/>
        <v>-57727</v>
      </c>
      <c r="DE113" s="291">
        <f t="shared" si="391"/>
        <v>307119</v>
      </c>
      <c r="DF113" s="291">
        <f t="shared" si="391"/>
        <v>-248560</v>
      </c>
      <c r="DG113" s="291">
        <f t="shared" si="391"/>
        <v>650104</v>
      </c>
      <c r="DH113" s="291">
        <f t="shared" si="391"/>
        <v>359045</v>
      </c>
      <c r="DI113" s="291">
        <f t="shared" si="392"/>
        <v>357764</v>
      </c>
      <c r="DJ113" s="291">
        <f t="shared" si="392"/>
        <v>-741818</v>
      </c>
      <c r="DK113" s="291">
        <f t="shared" si="392"/>
        <v>-1391494</v>
      </c>
      <c r="DL113" s="291">
        <f t="shared" si="392"/>
        <v>95595</v>
      </c>
      <c r="DM113" s="291">
        <f t="shared" si="392"/>
        <v>98795</v>
      </c>
      <c r="DN113" s="291">
        <f t="shared" si="392"/>
        <v>247130</v>
      </c>
      <c r="DO113" s="291">
        <f t="shared" si="392"/>
        <v>-840750</v>
      </c>
      <c r="DP113" s="291">
        <f t="shared" si="392"/>
        <v>-255201</v>
      </c>
      <c r="DQ113" s="291">
        <f t="shared" si="392"/>
        <v>-214604</v>
      </c>
      <c r="DR113" s="291">
        <f t="shared" si="392"/>
        <v>216393</v>
      </c>
      <c r="DS113" s="291">
        <f t="shared" si="392"/>
        <v>-772218</v>
      </c>
      <c r="DT113" s="291">
        <f t="shared" si="392"/>
        <v>-943719</v>
      </c>
      <c r="DU113" s="291" t="e">
        <f t="shared" si="392"/>
        <v>#VALUE!</v>
      </c>
      <c r="DV113" s="291">
        <f t="shared" si="392"/>
        <v>-1120070</v>
      </c>
      <c r="DW113" s="291" t="e">
        <f t="shared" si="392"/>
        <v>#VALUE!</v>
      </c>
      <c r="DX113" s="291" t="e">
        <f t="shared" si="392"/>
        <v>#VALUE!</v>
      </c>
      <c r="DY113" s="291" t="e">
        <f t="shared" si="392"/>
        <v>#VALUE!</v>
      </c>
      <c r="DZ113" s="325"/>
      <c r="EA113" s="61" t="str">
        <f>'MONTHLY SUMMARIES'!J77</f>
        <v>NA</v>
      </c>
      <c r="EB113" s="34"/>
    </row>
    <row r="114" spans="1:132" s="70" customFormat="1" x14ac:dyDescent="0.25">
      <c r="A114" s="144"/>
      <c r="B114" s="57" t="s">
        <v>148</v>
      </c>
      <c r="C114" s="133">
        <f>SUM(C109:C113)</f>
        <v>48653274</v>
      </c>
      <c r="D114" s="134">
        <f t="shared" ref="D114:X114" si="393">SUM(D109:D113)</f>
        <v>26543730</v>
      </c>
      <c r="E114" s="134">
        <f t="shared" si="393"/>
        <v>17375817</v>
      </c>
      <c r="F114" s="134">
        <f t="shared" si="393"/>
        <v>12521753</v>
      </c>
      <c r="G114" s="134">
        <f t="shared" si="393"/>
        <v>8221420</v>
      </c>
      <c r="H114" s="134">
        <f t="shared" si="393"/>
        <v>8506262</v>
      </c>
      <c r="I114" s="134">
        <f t="shared" si="393"/>
        <v>7938563</v>
      </c>
      <c r="J114" s="134">
        <f t="shared" si="393"/>
        <v>11130739</v>
      </c>
      <c r="K114" s="134">
        <f t="shared" si="393"/>
        <v>16989616</v>
      </c>
      <c r="L114" s="135">
        <f t="shared" si="393"/>
        <v>39555149</v>
      </c>
      <c r="M114" s="134">
        <f t="shared" si="393"/>
        <v>41742883</v>
      </c>
      <c r="N114" s="134">
        <f t="shared" si="393"/>
        <v>37228996</v>
      </c>
      <c r="O114" s="134">
        <f t="shared" si="393"/>
        <v>33171828</v>
      </c>
      <c r="P114" s="134">
        <f t="shared" si="393"/>
        <v>28204234</v>
      </c>
      <c r="Q114" s="134">
        <f t="shared" si="393"/>
        <v>21104802</v>
      </c>
      <c r="R114" s="134">
        <f t="shared" si="393"/>
        <v>11124879</v>
      </c>
      <c r="S114" s="134">
        <f t="shared" si="393"/>
        <v>8375847</v>
      </c>
      <c r="T114" s="134">
        <f t="shared" si="393"/>
        <v>7381194</v>
      </c>
      <c r="U114" s="134">
        <f t="shared" si="393"/>
        <v>8719411</v>
      </c>
      <c r="V114" s="134">
        <f t="shared" si="393"/>
        <v>10528956</v>
      </c>
      <c r="W114" s="134">
        <f t="shared" si="393"/>
        <v>16585091</v>
      </c>
      <c r="X114" s="135">
        <f t="shared" si="393"/>
        <v>29386777</v>
      </c>
      <c r="Y114" s="134">
        <v>41531786</v>
      </c>
      <c r="Z114" s="183">
        <v>43580616</v>
      </c>
      <c r="AA114" s="134">
        <f t="shared" ref="AA114" si="394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0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1">
        <v>30697888</v>
      </c>
      <c r="BI114" s="429">
        <v>37544950</v>
      </c>
      <c r="BJ114" s="429">
        <v>39810151</v>
      </c>
      <c r="BK114" s="429">
        <v>33474922</v>
      </c>
      <c r="BL114" s="278">
        <v>29326178</v>
      </c>
      <c r="BM114" s="278">
        <v>16029603</v>
      </c>
      <c r="BN114" s="278">
        <v>9365902</v>
      </c>
      <c r="BO114" s="278">
        <v>0</v>
      </c>
      <c r="BP114" s="278">
        <v>6509687</v>
      </c>
      <c r="BQ114" s="278">
        <v>0</v>
      </c>
      <c r="BR114" s="278">
        <v>0</v>
      </c>
      <c r="BS114" s="278">
        <v>0</v>
      </c>
      <c r="BT114" s="278"/>
      <c r="BU114" s="82">
        <f t="shared" ref="BU114:BU121" si="395">SUM(BU109:BU113)</f>
        <v>-15481446</v>
      </c>
      <c r="BV114" s="136">
        <f t="shared" ref="BV114:BX114" si="396">SUM(BV109:BV113)</f>
        <v>1660504</v>
      </c>
      <c r="BW114" s="136">
        <f t="shared" si="396"/>
        <v>3728985</v>
      </c>
      <c r="BX114" s="136">
        <f t="shared" si="396"/>
        <v>-1396874</v>
      </c>
      <c r="BY114" s="136">
        <f t="shared" ref="BY114:BZ114" si="397">SUM(BY109:BY113)</f>
        <v>154427</v>
      </c>
      <c r="BZ114" s="136">
        <f t="shared" si="397"/>
        <v>-1125068</v>
      </c>
      <c r="CA114" s="136">
        <f t="shared" ref="CA114:CB114" si="398">SUM(CA109:CA113)</f>
        <v>780848</v>
      </c>
      <c r="CB114" s="136">
        <f t="shared" si="398"/>
        <v>-601783</v>
      </c>
      <c r="CC114" s="136">
        <f t="shared" ref="CC114:CD114" si="399">SUM(CC109:CC113)</f>
        <v>-404525</v>
      </c>
      <c r="CD114" s="136">
        <f t="shared" si="399"/>
        <v>-10168372</v>
      </c>
      <c r="CE114" s="136">
        <f t="shared" ref="CE114:CF114" si="400">SUM(CE109:CE113)</f>
        <v>-211097</v>
      </c>
      <c r="CF114" s="136">
        <f t="shared" si="400"/>
        <v>6351620</v>
      </c>
      <c r="CG114" s="136">
        <f t="shared" ref="CG114:CH114" si="401">SUM(CG109:CG113)</f>
        <v>8499912</v>
      </c>
      <c r="CH114" s="136">
        <f t="shared" si="401"/>
        <v>-1717671</v>
      </c>
      <c r="CI114" s="136">
        <f t="shared" ref="CI114:CJ114" si="402">SUM(CI109:CI113)</f>
        <v>-4422457</v>
      </c>
      <c r="CJ114" s="136">
        <f t="shared" si="402"/>
        <v>-413703</v>
      </c>
      <c r="CK114" s="136">
        <f t="shared" ref="CK114:CL114" si="403">SUM(CK109:CK113)</f>
        <v>313107</v>
      </c>
      <c r="CL114" s="136">
        <f t="shared" si="403"/>
        <v>604705</v>
      </c>
      <c r="CM114" s="255">
        <f t="shared" ref="CM114:CN114" si="404">SUM(CM109:CM113)</f>
        <v>-89754</v>
      </c>
      <c r="CN114" s="255">
        <f t="shared" si="404"/>
        <v>-2109569</v>
      </c>
      <c r="CO114" s="255">
        <f t="shared" ref="CO114:CQ114" si="405">SUM(CO109:CO113)</f>
        <v>-560850</v>
      </c>
      <c r="CP114" s="255">
        <f t="shared" si="405"/>
        <v>1800050</v>
      </c>
      <c r="CQ114" s="292">
        <f t="shared" si="405"/>
        <v>-2394067</v>
      </c>
      <c r="CR114" s="292">
        <f t="shared" ref="CR114:CS114" si="406">SUM(CR109:CR113)</f>
        <v>1339767</v>
      </c>
      <c r="CS114" s="292">
        <f t="shared" si="406"/>
        <v>-3210072</v>
      </c>
      <c r="CT114" s="292">
        <f t="shared" ref="CT114:CU114" si="407">SUM(CT109:CT113)</f>
        <v>310219</v>
      </c>
      <c r="CU114" s="292">
        <f t="shared" si="407"/>
        <v>504514</v>
      </c>
      <c r="CV114" s="292">
        <f t="shared" ref="CV114" si="408">SUM(CV109:CV113)</f>
        <v>-141051</v>
      </c>
      <c r="CW114" s="292">
        <f t="shared" ref="CW114" si="409">SUM(CW109:CW113)</f>
        <v>-89899</v>
      </c>
      <c r="CX114" s="292">
        <f t="shared" ref="CX114" si="410">SUM(CX109:CX113)</f>
        <v>713942</v>
      </c>
      <c r="CY114" s="292">
        <f t="shared" ref="CY114" si="411">SUM(CY109:CY113)</f>
        <v>1013186</v>
      </c>
      <c r="CZ114" s="292">
        <f t="shared" ref="CZ114" si="412">SUM(CZ109:CZ113)</f>
        <v>943980</v>
      </c>
      <c r="DA114" s="292">
        <f t="shared" ref="DA114" si="413">SUM(DA109:DA113)</f>
        <v>-1727914</v>
      </c>
      <c r="DB114" s="292">
        <f t="shared" ref="DB114" si="414">SUM(DB109:DB113)</f>
        <v>-1658089</v>
      </c>
      <c r="DC114" s="292">
        <f t="shared" ref="DC114" si="415">SUM(DC109:DC113)</f>
        <v>-1332782</v>
      </c>
      <c r="DD114" s="292">
        <f t="shared" ref="DD114:DE114" si="416">SUM(DD109:DD113)</f>
        <v>-8139001</v>
      </c>
      <c r="DE114" s="292">
        <f t="shared" si="416"/>
        <v>-1401734</v>
      </c>
      <c r="DF114" s="292">
        <f t="shared" ref="DF114" si="417">SUM(DF109:DF113)</f>
        <v>-1252079</v>
      </c>
      <c r="DG114" s="292">
        <f t="shared" ref="DG114" si="418">SUM(DG109:DG113)</f>
        <v>-515829</v>
      </c>
      <c r="DH114" s="292">
        <f t="shared" ref="DH114" si="419">SUM(DH109:DH113)</f>
        <v>915160</v>
      </c>
      <c r="DI114" s="292">
        <f t="shared" ref="DI114" si="420">SUM(DI109:DI113)</f>
        <v>122848</v>
      </c>
      <c r="DJ114" s="292">
        <f t="shared" ref="DJ114" si="421">SUM(DJ109:DJ113)</f>
        <v>-433768</v>
      </c>
      <c r="DK114" s="292">
        <f t="shared" ref="DK114:DL114" si="422">SUM(DK109:DK113)</f>
        <v>-219166</v>
      </c>
      <c r="DL114" s="292">
        <f t="shared" si="422"/>
        <v>60310</v>
      </c>
      <c r="DM114" s="292">
        <f t="shared" ref="DM114:DN114" si="423">SUM(DM109:DM113)</f>
        <v>2393387</v>
      </c>
      <c r="DN114" s="292">
        <f t="shared" si="423"/>
        <v>1169150</v>
      </c>
      <c r="DO114" s="292">
        <f t="shared" ref="DO114:DP114" si="424">SUM(DO109:DO113)</f>
        <v>-259987</v>
      </c>
      <c r="DP114" s="292">
        <f t="shared" si="424"/>
        <v>3028769</v>
      </c>
      <c r="DQ114" s="292">
        <f t="shared" ref="DQ114" si="425">SUM(DQ109:DQ113)</f>
        <v>-3585012</v>
      </c>
      <c r="DR114" s="292">
        <f t="shared" ref="DR114:DS114" si="426">SUM(DR109:DR113)</f>
        <v>3781475</v>
      </c>
      <c r="DS114" s="292">
        <f t="shared" si="426"/>
        <v>-641427</v>
      </c>
      <c r="DT114" s="292">
        <f t="shared" ref="DT114" si="427">SUM(DT109:DT113)</f>
        <v>-2119383</v>
      </c>
      <c r="DU114" s="292" t="e">
        <f t="shared" ref="DU114:DV114" si="428">SUM(DU109:DU113)</f>
        <v>#VALUE!</v>
      </c>
      <c r="DV114" s="292">
        <f t="shared" si="428"/>
        <v>-1756386</v>
      </c>
      <c r="DW114" s="292" t="e">
        <f t="shared" ref="DW114" si="429">SUM(DW109:DW113)</f>
        <v>#VALUE!</v>
      </c>
      <c r="DX114" s="292" t="e">
        <f t="shared" ref="DX114:DY114" si="430">SUM(DX109:DX113)</f>
        <v>#VALUE!</v>
      </c>
      <c r="DY114" s="292" t="e">
        <f t="shared" si="430"/>
        <v>#VALUE!</v>
      </c>
      <c r="DZ114" s="326"/>
      <c r="EA114" s="82">
        <f>SUM(EA109:EA113)</f>
        <v>0</v>
      </c>
      <c r="EB114" s="34"/>
    </row>
    <row r="115" spans="1:132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327"/>
      <c r="EA115" s="46"/>
    </row>
    <row r="116" spans="1:132" s="34" customFormat="1" x14ac:dyDescent="0.25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7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2">
        <v>38486902</v>
      </c>
      <c r="BI116" s="439">
        <v>47026607</v>
      </c>
      <c r="BJ116" s="439">
        <v>49402026</v>
      </c>
      <c r="BK116" s="439">
        <v>41990526</v>
      </c>
      <c r="BL116" s="287">
        <v>34975982</v>
      </c>
      <c r="BM116" s="287">
        <v>15848162</v>
      </c>
      <c r="BN116" s="287" t="s">
        <v>230</v>
      </c>
      <c r="BO116" s="287" t="s">
        <v>230</v>
      </c>
      <c r="BP116" s="287" t="s">
        <v>230</v>
      </c>
      <c r="BQ116" s="287" t="s">
        <v>230</v>
      </c>
      <c r="BR116" s="287" t="s">
        <v>230</v>
      </c>
      <c r="BS116" s="287" t="s">
        <v>230</v>
      </c>
      <c r="BT116" s="287"/>
      <c r="BU116" s="31">
        <f t="shared" ref="BU116:CD120" si="431">O116-C116</f>
        <v>-5064601.43</v>
      </c>
      <c r="BV116" s="97">
        <f t="shared" si="431"/>
        <v>1680520.0399999991</v>
      </c>
      <c r="BW116" s="97">
        <f t="shared" si="431"/>
        <v>2496789.25</v>
      </c>
      <c r="BX116" s="97">
        <f t="shared" si="431"/>
        <v>-64856.25</v>
      </c>
      <c r="BY116" s="97">
        <f t="shared" si="431"/>
        <v>58219.959999999963</v>
      </c>
      <c r="BZ116" s="97">
        <f t="shared" si="431"/>
        <v>-455248.66000000015</v>
      </c>
      <c r="CA116" s="97">
        <f t="shared" si="431"/>
        <v>35946.299999999814</v>
      </c>
      <c r="CB116" s="97">
        <f t="shared" si="431"/>
        <v>-962671.46</v>
      </c>
      <c r="CC116" s="97">
        <f t="shared" si="431"/>
        <v>-894082.9299999997</v>
      </c>
      <c r="CD116" s="97">
        <f t="shared" si="431"/>
        <v>-3263809.9399999976</v>
      </c>
      <c r="CE116" s="97">
        <f t="shared" ref="CE116:CN120" si="432">Y116-M116</f>
        <v>1772897.629999999</v>
      </c>
      <c r="CF116" s="97">
        <f t="shared" si="432"/>
        <v>7325049.1600000001</v>
      </c>
      <c r="CG116" s="97">
        <f t="shared" si="432"/>
        <v>7264086.7899999991</v>
      </c>
      <c r="CH116" s="97">
        <f t="shared" si="432"/>
        <v>-1175285.4299999997</v>
      </c>
      <c r="CI116" s="97">
        <f t="shared" si="432"/>
        <v>-3428647.1199999992</v>
      </c>
      <c r="CJ116" s="97">
        <f t="shared" si="432"/>
        <v>-53198.920000000857</v>
      </c>
      <c r="CK116" s="97">
        <f t="shared" si="432"/>
        <v>106439.33000000007</v>
      </c>
      <c r="CL116" s="97">
        <f t="shared" si="432"/>
        <v>830073.66999999993</v>
      </c>
      <c r="CM116" s="264">
        <f t="shared" si="432"/>
        <v>407778.41000000015</v>
      </c>
      <c r="CN116" s="264">
        <f t="shared" si="432"/>
        <v>-119064</v>
      </c>
      <c r="CO116" s="264">
        <f t="shared" ref="CO116:CX120" si="433">AI116-W116</f>
        <v>2223448.3499999996</v>
      </c>
      <c r="CP116" s="264">
        <f t="shared" si="433"/>
        <v>8052200.4899999984</v>
      </c>
      <c r="CQ116" s="294">
        <f t="shared" si="433"/>
        <v>5960436</v>
      </c>
      <c r="CR116" s="294">
        <f t="shared" si="433"/>
        <v>8708876</v>
      </c>
      <c r="CS116" s="294">
        <f t="shared" si="433"/>
        <v>7370041.6600000001</v>
      </c>
      <c r="CT116" s="294">
        <f t="shared" si="433"/>
        <v>7181909.2100000009</v>
      </c>
      <c r="CU116" s="294">
        <f t="shared" si="433"/>
        <v>5780724.3300000001</v>
      </c>
      <c r="CV116" s="294">
        <f t="shared" si="433"/>
        <v>3102164.7300000004</v>
      </c>
      <c r="CW116" s="294">
        <f t="shared" si="433"/>
        <v>3008951</v>
      </c>
      <c r="CX116" s="294">
        <f t="shared" si="433"/>
        <v>2109262.2300000004</v>
      </c>
      <c r="CY116" s="294">
        <f t="shared" ref="CY116:DH120" si="434">AS116-AG116</f>
        <v>2646928</v>
      </c>
      <c r="CZ116" s="294">
        <f t="shared" si="434"/>
        <v>3557461</v>
      </c>
      <c r="DA116" s="294">
        <f t="shared" si="434"/>
        <v>2105002</v>
      </c>
      <c r="DB116" s="294">
        <f t="shared" si="434"/>
        <v>4605996</v>
      </c>
      <c r="DC116" s="294">
        <f t="shared" si="434"/>
        <v>6783805</v>
      </c>
      <c r="DD116" s="294">
        <f t="shared" si="434"/>
        <v>-947155</v>
      </c>
      <c r="DE116" s="294">
        <f t="shared" si="434"/>
        <v>1868489</v>
      </c>
      <c r="DF116" s="294">
        <f t="shared" si="434"/>
        <v>-1645419</v>
      </c>
      <c r="DG116" s="294">
        <f t="shared" si="434"/>
        <v>-3266982</v>
      </c>
      <c r="DH116" s="294">
        <f t="shared" si="434"/>
        <v>-2175509</v>
      </c>
      <c r="DI116" s="294">
        <f t="shared" ref="DI116:DY120" si="435">BC116-AQ116</f>
        <v>-2757263</v>
      </c>
      <c r="DJ116" s="294">
        <f t="shared" si="435"/>
        <v>-1755640</v>
      </c>
      <c r="DK116" s="294">
        <f t="shared" si="435"/>
        <v>-2013174</v>
      </c>
      <c r="DL116" s="294">
        <f t="shared" si="435"/>
        <v>-3162817</v>
      </c>
      <c r="DM116" s="294">
        <f t="shared" si="435"/>
        <v>717550</v>
      </c>
      <c r="DN116" s="294">
        <f t="shared" si="435"/>
        <v>1997117</v>
      </c>
      <c r="DO116" s="294">
        <f t="shared" si="435"/>
        <v>322878</v>
      </c>
      <c r="DP116" s="294">
        <f t="shared" si="435"/>
        <v>5787390</v>
      </c>
      <c r="DQ116" s="294">
        <f t="shared" si="435"/>
        <v>-150472</v>
      </c>
      <c r="DR116" s="294">
        <f t="shared" si="435"/>
        <v>8019155</v>
      </c>
      <c r="DS116" s="294">
        <f t="shared" si="435"/>
        <v>1448268</v>
      </c>
      <c r="DT116" s="294" t="e">
        <f t="shared" si="435"/>
        <v>#VALUE!</v>
      </c>
      <c r="DU116" s="294" t="e">
        <f t="shared" si="435"/>
        <v>#VALUE!</v>
      </c>
      <c r="DV116" s="294" t="e">
        <f t="shared" si="435"/>
        <v>#VALUE!</v>
      </c>
      <c r="DW116" s="294" t="e">
        <f t="shared" si="435"/>
        <v>#VALUE!</v>
      </c>
      <c r="DX116" s="294" t="e">
        <f t="shared" si="435"/>
        <v>#VALUE!</v>
      </c>
      <c r="DY116" s="294" t="e">
        <f t="shared" si="435"/>
        <v>#VALUE!</v>
      </c>
      <c r="DZ116" s="327"/>
      <c r="EA116" s="61" t="str">
        <f>'MONTHLY SUMMARIES'!J80</f>
        <v>NA</v>
      </c>
    </row>
    <row r="117" spans="1:132" s="34" customFormat="1" x14ac:dyDescent="0.25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90">
        <v>301465.18</v>
      </c>
      <c r="V117" s="190">
        <v>364201</v>
      </c>
      <c r="W117" s="190">
        <v>778776.55</v>
      </c>
      <c r="X117" s="96">
        <v>1889760.94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907643.83</v>
      </c>
      <c r="AD117" s="190">
        <v>681788.66</v>
      </c>
      <c r="AE117" s="190">
        <v>477300</v>
      </c>
      <c r="AF117" s="190">
        <v>367295.57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7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2">
        <v>3581883</v>
      </c>
      <c r="BI117" s="439">
        <v>4454371</v>
      </c>
      <c r="BJ117" s="439">
        <v>4798362</v>
      </c>
      <c r="BK117" s="439">
        <v>4201182</v>
      </c>
      <c r="BL117" s="287">
        <v>4021352</v>
      </c>
      <c r="BM117" s="287">
        <v>1592289</v>
      </c>
      <c r="BN117" s="287" t="s">
        <v>230</v>
      </c>
      <c r="BO117" s="287" t="s">
        <v>230</v>
      </c>
      <c r="BP117" s="287" t="s">
        <v>230</v>
      </c>
      <c r="BQ117" s="287" t="s">
        <v>230</v>
      </c>
      <c r="BR117" s="287" t="s">
        <v>230</v>
      </c>
      <c r="BS117" s="287" t="s">
        <v>230</v>
      </c>
      <c r="BT117" s="287"/>
      <c r="BU117" s="31">
        <f t="shared" si="431"/>
        <v>-401978.27</v>
      </c>
      <c r="BV117" s="97">
        <f t="shared" si="431"/>
        <v>-48475.010000000009</v>
      </c>
      <c r="BW117" s="97">
        <f t="shared" si="431"/>
        <v>81408.650000000023</v>
      </c>
      <c r="BX117" s="97">
        <f t="shared" si="431"/>
        <v>-41839.119999999995</v>
      </c>
      <c r="BY117" s="97">
        <f t="shared" si="431"/>
        <v>29675.190000000002</v>
      </c>
      <c r="BZ117" s="97">
        <f t="shared" si="431"/>
        <v>-16673.849999999977</v>
      </c>
      <c r="CA117" s="97">
        <f t="shared" si="431"/>
        <v>2904.539999999979</v>
      </c>
      <c r="CB117" s="97">
        <f t="shared" si="431"/>
        <v>-43593.429999999993</v>
      </c>
      <c r="CC117" s="97">
        <f t="shared" si="431"/>
        <v>49034.660000000033</v>
      </c>
      <c r="CD117" s="97">
        <f t="shared" si="431"/>
        <v>-77230.540000000037</v>
      </c>
      <c r="CE117" s="97">
        <f t="shared" si="432"/>
        <v>450639.30000000005</v>
      </c>
      <c r="CF117" s="97">
        <f t="shared" si="432"/>
        <v>761747.60000000009</v>
      </c>
      <c r="CG117" s="97">
        <f t="shared" si="432"/>
        <v>840669.58000000007</v>
      </c>
      <c r="CH117" s="97">
        <f t="shared" si="432"/>
        <v>270187.15999999992</v>
      </c>
      <c r="CI117" s="97">
        <f t="shared" si="432"/>
        <v>-13987.720000000088</v>
      </c>
      <c r="CJ117" s="97">
        <f t="shared" si="432"/>
        <v>199605.93000000005</v>
      </c>
      <c r="CK117" s="97">
        <f t="shared" si="432"/>
        <v>108139.68</v>
      </c>
      <c r="CL117" s="97">
        <f t="shared" si="432"/>
        <v>98689.289999999979</v>
      </c>
      <c r="CM117" s="264">
        <f t="shared" si="432"/>
        <v>91863.82</v>
      </c>
      <c r="CN117" s="264">
        <f t="shared" si="432"/>
        <v>57960</v>
      </c>
      <c r="CO117" s="264">
        <f t="shared" si="433"/>
        <v>347236.44999999995</v>
      </c>
      <c r="CP117" s="264">
        <f t="shared" si="433"/>
        <v>591959.06000000006</v>
      </c>
      <c r="CQ117" s="294">
        <f t="shared" si="433"/>
        <v>640352</v>
      </c>
      <c r="CR117" s="294">
        <f t="shared" si="433"/>
        <v>901359</v>
      </c>
      <c r="CS117" s="294">
        <f t="shared" si="433"/>
        <v>832800.29</v>
      </c>
      <c r="CT117" s="294">
        <f t="shared" si="433"/>
        <v>741718.98</v>
      </c>
      <c r="CU117" s="294">
        <f t="shared" si="433"/>
        <v>764681.17</v>
      </c>
      <c r="CV117" s="294">
        <f t="shared" si="433"/>
        <v>286505.33999999997</v>
      </c>
      <c r="CW117" s="294">
        <f t="shared" si="433"/>
        <v>219666</v>
      </c>
      <c r="CX117" s="294">
        <f t="shared" si="433"/>
        <v>180000.43</v>
      </c>
      <c r="CY117" s="294">
        <f t="shared" si="434"/>
        <v>225434</v>
      </c>
      <c r="CZ117" s="294">
        <f t="shared" si="434"/>
        <v>346121</v>
      </c>
      <c r="DA117" s="294">
        <f t="shared" si="434"/>
        <v>319505</v>
      </c>
      <c r="DB117" s="294">
        <f t="shared" si="434"/>
        <v>1132956</v>
      </c>
      <c r="DC117" s="294">
        <f t="shared" si="434"/>
        <v>1033294</v>
      </c>
      <c r="DD117" s="294">
        <f t="shared" si="434"/>
        <v>663658</v>
      </c>
      <c r="DE117" s="294">
        <f t="shared" si="434"/>
        <v>881824</v>
      </c>
      <c r="DF117" s="294">
        <f t="shared" si="434"/>
        <v>302045</v>
      </c>
      <c r="DG117" s="294">
        <f t="shared" si="434"/>
        <v>88394</v>
      </c>
      <c r="DH117" s="294">
        <f t="shared" si="434"/>
        <v>1640</v>
      </c>
      <c r="DI117" s="294">
        <f t="shared" si="435"/>
        <v>-167251</v>
      </c>
      <c r="DJ117" s="294">
        <f t="shared" si="435"/>
        <v>-17883</v>
      </c>
      <c r="DK117" s="294">
        <f t="shared" si="435"/>
        <v>-67001</v>
      </c>
      <c r="DL117" s="294">
        <f t="shared" si="435"/>
        <v>-216520</v>
      </c>
      <c r="DM117" s="294">
        <f t="shared" si="435"/>
        <v>158243</v>
      </c>
      <c r="DN117" s="294">
        <f t="shared" si="435"/>
        <v>-32793</v>
      </c>
      <c r="DO117" s="294">
        <f t="shared" si="435"/>
        <v>249091</v>
      </c>
      <c r="DP117" s="294">
        <f t="shared" si="435"/>
        <v>569498</v>
      </c>
      <c r="DQ117" s="294">
        <f t="shared" si="435"/>
        <v>-15361</v>
      </c>
      <c r="DR117" s="294">
        <f t="shared" si="435"/>
        <v>1075642</v>
      </c>
      <c r="DS117" s="294">
        <f t="shared" si="435"/>
        <v>-168430</v>
      </c>
      <c r="DT117" s="294" t="e">
        <f t="shared" si="435"/>
        <v>#VALUE!</v>
      </c>
      <c r="DU117" s="294" t="e">
        <f t="shared" si="435"/>
        <v>#VALUE!</v>
      </c>
      <c r="DV117" s="294" t="e">
        <f t="shared" si="435"/>
        <v>#VALUE!</v>
      </c>
      <c r="DW117" s="294" t="e">
        <f t="shared" si="435"/>
        <v>#VALUE!</v>
      </c>
      <c r="DX117" s="294" t="e">
        <f t="shared" si="435"/>
        <v>#VALUE!</v>
      </c>
      <c r="DY117" s="294" t="e">
        <f t="shared" si="435"/>
        <v>#VALUE!</v>
      </c>
      <c r="DZ117" s="327"/>
      <c r="EA117" s="61" t="str">
        <f>'MONTHLY SUMMARIES'!J81</f>
        <v>NA</v>
      </c>
    </row>
    <row r="118" spans="1:132" s="34" customFormat="1" x14ac:dyDescent="0.25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90">
        <v>998694.73</v>
      </c>
      <c r="V118" s="190">
        <v>1179950</v>
      </c>
      <c r="W118" s="190">
        <v>2200174.94</v>
      </c>
      <c r="X118" s="96">
        <v>4882409.12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2536072.59</v>
      </c>
      <c r="AD118" s="190">
        <v>1344951.08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7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2">
        <v>7709283</v>
      </c>
      <c r="BI118" s="439">
        <v>10733475</v>
      </c>
      <c r="BJ118" s="439">
        <v>11260550</v>
      </c>
      <c r="BK118" s="439">
        <v>8692350</v>
      </c>
      <c r="BL118" s="287">
        <v>8091510</v>
      </c>
      <c r="BM118" s="287">
        <v>3240262</v>
      </c>
      <c r="BN118" s="287" t="s">
        <v>230</v>
      </c>
      <c r="BO118" s="287" t="s">
        <v>230</v>
      </c>
      <c r="BP118" s="287" t="s">
        <v>230</v>
      </c>
      <c r="BQ118" s="287" t="s">
        <v>230</v>
      </c>
      <c r="BR118" s="287" t="s">
        <v>230</v>
      </c>
      <c r="BS118" s="287" t="s">
        <v>230</v>
      </c>
      <c r="BT118" s="287"/>
      <c r="BU118" s="31">
        <f t="shared" si="431"/>
        <v>-1848478.38</v>
      </c>
      <c r="BV118" s="97">
        <f t="shared" si="431"/>
        <v>-71600.730000000447</v>
      </c>
      <c r="BW118" s="97">
        <f t="shared" si="431"/>
        <v>174792.74000000022</v>
      </c>
      <c r="BX118" s="97">
        <f t="shared" si="431"/>
        <v>-330394.68000000017</v>
      </c>
      <c r="BY118" s="97">
        <f t="shared" si="431"/>
        <v>-224466.40999999992</v>
      </c>
      <c r="BZ118" s="97">
        <f t="shared" si="431"/>
        <v>-325014.17000000004</v>
      </c>
      <c r="CA118" s="97">
        <f t="shared" si="431"/>
        <v>-98250.060000000056</v>
      </c>
      <c r="CB118" s="97">
        <f t="shared" si="431"/>
        <v>-358266.43999999994</v>
      </c>
      <c r="CC118" s="97">
        <f t="shared" si="431"/>
        <v>-225127.97999999998</v>
      </c>
      <c r="CD118" s="97">
        <f t="shared" si="431"/>
        <v>-4603638.2</v>
      </c>
      <c r="CE118" s="97">
        <f t="shared" si="432"/>
        <v>249223.51999999955</v>
      </c>
      <c r="CF118" s="97">
        <f t="shared" si="432"/>
        <v>1038981.5199999996</v>
      </c>
      <c r="CG118" s="97">
        <f t="shared" si="432"/>
        <v>2515858.71</v>
      </c>
      <c r="CH118" s="97">
        <f t="shared" si="432"/>
        <v>-94054.819999999367</v>
      </c>
      <c r="CI118" s="97">
        <f t="shared" si="432"/>
        <v>-438833.18000000017</v>
      </c>
      <c r="CJ118" s="97">
        <f t="shared" si="432"/>
        <v>130918.66000000015</v>
      </c>
      <c r="CK118" s="97">
        <f t="shared" si="432"/>
        <v>102196.20999999996</v>
      </c>
      <c r="CL118" s="97">
        <f t="shared" si="432"/>
        <v>257062.67000000004</v>
      </c>
      <c r="CM118" s="264">
        <f t="shared" si="432"/>
        <v>124338.27000000002</v>
      </c>
      <c r="CN118" s="264">
        <f t="shared" si="432"/>
        <v>-7887</v>
      </c>
      <c r="CO118" s="264">
        <f t="shared" si="433"/>
        <v>427711.06000000006</v>
      </c>
      <c r="CP118" s="264">
        <f t="shared" si="433"/>
        <v>1535131.88</v>
      </c>
      <c r="CQ118" s="294">
        <f t="shared" si="433"/>
        <v>1226622</v>
      </c>
      <c r="CR118" s="294">
        <f t="shared" si="433"/>
        <v>2557586</v>
      </c>
      <c r="CS118" s="294">
        <f t="shared" si="433"/>
        <v>1052127.6200000001</v>
      </c>
      <c r="CT118" s="294">
        <f t="shared" si="433"/>
        <v>1942447.8099999996</v>
      </c>
      <c r="CU118" s="294">
        <f t="shared" si="433"/>
        <v>893307.41000000015</v>
      </c>
      <c r="CV118" s="294">
        <f t="shared" si="433"/>
        <v>845238.91999999993</v>
      </c>
      <c r="CW118" s="294">
        <f t="shared" si="433"/>
        <v>869255</v>
      </c>
      <c r="CX118" s="294">
        <f t="shared" si="433"/>
        <v>597693.73</v>
      </c>
      <c r="CY118" s="294">
        <f t="shared" si="434"/>
        <v>689812</v>
      </c>
      <c r="CZ118" s="294">
        <f t="shared" si="434"/>
        <v>1001636</v>
      </c>
      <c r="DA118" s="294">
        <f t="shared" si="434"/>
        <v>875123</v>
      </c>
      <c r="DB118" s="294">
        <f t="shared" si="434"/>
        <v>1543430</v>
      </c>
      <c r="DC118" s="294">
        <f t="shared" si="434"/>
        <v>1473906</v>
      </c>
      <c r="DD118" s="294">
        <f t="shared" si="434"/>
        <v>196756</v>
      </c>
      <c r="DE118" s="294">
        <f t="shared" si="434"/>
        <v>174860</v>
      </c>
      <c r="DF118" s="294">
        <f t="shared" si="434"/>
        <v>-646276</v>
      </c>
      <c r="DG118" s="294">
        <f t="shared" si="434"/>
        <v>-116276</v>
      </c>
      <c r="DH118" s="294">
        <f t="shared" si="434"/>
        <v>-388205</v>
      </c>
      <c r="DI118" s="294">
        <f t="shared" si="435"/>
        <v>-708969</v>
      </c>
      <c r="DJ118" s="294">
        <f t="shared" si="435"/>
        <v>-367338</v>
      </c>
      <c r="DK118" s="294">
        <f t="shared" si="435"/>
        <v>-359149</v>
      </c>
      <c r="DL118" s="294">
        <f t="shared" si="435"/>
        <v>-720003</v>
      </c>
      <c r="DM118" s="294">
        <f t="shared" si="435"/>
        <v>83906</v>
      </c>
      <c r="DN118" s="294">
        <f t="shared" si="435"/>
        <v>-251688</v>
      </c>
      <c r="DO118" s="294">
        <f t="shared" si="435"/>
        <v>717792</v>
      </c>
      <c r="DP118" s="294">
        <f t="shared" si="435"/>
        <v>1074248</v>
      </c>
      <c r="DQ118" s="294">
        <f t="shared" si="435"/>
        <v>-359818</v>
      </c>
      <c r="DR118" s="294">
        <f t="shared" si="435"/>
        <v>2458787</v>
      </c>
      <c r="DS118" s="294">
        <f t="shared" si="435"/>
        <v>-72842</v>
      </c>
      <c r="DT118" s="294" t="e">
        <f t="shared" si="435"/>
        <v>#VALUE!</v>
      </c>
      <c r="DU118" s="294" t="e">
        <f t="shared" si="435"/>
        <v>#VALUE!</v>
      </c>
      <c r="DV118" s="294" t="e">
        <f t="shared" si="435"/>
        <v>#VALUE!</v>
      </c>
      <c r="DW118" s="294" t="e">
        <f t="shared" si="435"/>
        <v>#VALUE!</v>
      </c>
      <c r="DX118" s="294" t="e">
        <f t="shared" si="435"/>
        <v>#VALUE!</v>
      </c>
      <c r="DY118" s="294" t="e">
        <f t="shared" si="435"/>
        <v>#VALUE!</v>
      </c>
      <c r="DZ118" s="327"/>
      <c r="EA118" s="61" t="str">
        <f>'MONTHLY SUMMARIES'!J82</f>
        <v>NA</v>
      </c>
    </row>
    <row r="119" spans="1:132" s="34" customFormat="1" x14ac:dyDescent="0.25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90">
        <v>345240.34</v>
      </c>
      <c r="V119" s="190">
        <v>647328</v>
      </c>
      <c r="W119" s="190">
        <v>968623.66</v>
      </c>
      <c r="X119" s="96">
        <v>1925070.62</v>
      </c>
      <c r="Y119" s="190">
        <v>2708941</v>
      </c>
      <c r="Z119" s="190">
        <v>2747492</v>
      </c>
      <c r="AA119" s="190">
        <v>2761157.95</v>
      </c>
      <c r="AB119" s="190">
        <v>1771332.41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7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2">
        <v>3298074</v>
      </c>
      <c r="BI119" s="439">
        <v>3962283</v>
      </c>
      <c r="BJ119" s="439">
        <v>4365976</v>
      </c>
      <c r="BK119" s="439">
        <v>3539060</v>
      </c>
      <c r="BL119" s="287">
        <v>3179052</v>
      </c>
      <c r="BM119" s="287">
        <v>1904420</v>
      </c>
      <c r="BN119" s="287" t="s">
        <v>230</v>
      </c>
      <c r="BO119" s="287" t="s">
        <v>230</v>
      </c>
      <c r="BP119" s="287" t="s">
        <v>230</v>
      </c>
      <c r="BQ119" s="287" t="s">
        <v>230</v>
      </c>
      <c r="BR119" s="287" t="s">
        <v>230</v>
      </c>
      <c r="BS119" s="287" t="s">
        <v>230</v>
      </c>
      <c r="BT119" s="287"/>
      <c r="BU119" s="31">
        <f t="shared" si="431"/>
        <v>-4535882.1100000003</v>
      </c>
      <c r="BV119" s="97">
        <f t="shared" si="431"/>
        <v>-289784.32000000007</v>
      </c>
      <c r="BW119" s="97">
        <f t="shared" si="431"/>
        <v>-19811.850000000093</v>
      </c>
      <c r="BX119" s="97">
        <f t="shared" si="431"/>
        <v>-817803.28000000014</v>
      </c>
      <c r="BY119" s="97">
        <f t="shared" si="431"/>
        <v>-234554.09999999998</v>
      </c>
      <c r="BZ119" s="97">
        <f t="shared" si="431"/>
        <v>-195812.9</v>
      </c>
      <c r="CA119" s="97">
        <f t="shared" si="431"/>
        <v>-81678.859999999986</v>
      </c>
      <c r="CB119" s="97">
        <f t="shared" si="431"/>
        <v>-10980.479999999981</v>
      </c>
      <c r="CC119" s="97">
        <f t="shared" si="431"/>
        <v>-196202.57999999996</v>
      </c>
      <c r="CD119" s="97">
        <f t="shared" si="431"/>
        <v>-435673.46999999974</v>
      </c>
      <c r="CE119" s="97">
        <f t="shared" si="432"/>
        <v>-155380</v>
      </c>
      <c r="CF119" s="97">
        <f t="shared" si="432"/>
        <v>235200.41000000015</v>
      </c>
      <c r="CG119" s="97">
        <f t="shared" si="432"/>
        <v>458189.78000000026</v>
      </c>
      <c r="CH119" s="97">
        <f t="shared" si="432"/>
        <v>-17343.320000000065</v>
      </c>
      <c r="CI119" s="97">
        <f t="shared" si="432"/>
        <v>-237592.58000000007</v>
      </c>
      <c r="CJ119" s="97">
        <f t="shared" si="432"/>
        <v>-29847.759999999951</v>
      </c>
      <c r="CK119" s="97">
        <f t="shared" si="432"/>
        <v>66498.229999999981</v>
      </c>
      <c r="CL119" s="97">
        <f t="shared" si="432"/>
        <v>157435.51999999999</v>
      </c>
      <c r="CM119" s="264">
        <f t="shared" si="432"/>
        <v>84626.659999999974</v>
      </c>
      <c r="CN119" s="264">
        <f t="shared" si="432"/>
        <v>-194109</v>
      </c>
      <c r="CO119" s="264">
        <f t="shared" si="433"/>
        <v>139997.33999999997</v>
      </c>
      <c r="CP119" s="264">
        <f t="shared" si="433"/>
        <v>628765.37999999989</v>
      </c>
      <c r="CQ119" s="294">
        <f t="shared" si="433"/>
        <v>557999</v>
      </c>
      <c r="CR119" s="294">
        <f t="shared" si="433"/>
        <v>795826</v>
      </c>
      <c r="CS119" s="294">
        <f t="shared" si="433"/>
        <v>471430.04999999981</v>
      </c>
      <c r="CT119" s="294">
        <f t="shared" si="433"/>
        <v>835422.59000000008</v>
      </c>
      <c r="CU119" s="294">
        <f t="shared" si="433"/>
        <v>453324.62000000011</v>
      </c>
      <c r="CV119" s="294">
        <f t="shared" si="433"/>
        <v>282217.44</v>
      </c>
      <c r="CW119" s="294">
        <f t="shared" si="433"/>
        <v>385402</v>
      </c>
      <c r="CX119" s="294">
        <f t="shared" si="433"/>
        <v>149309.88</v>
      </c>
      <c r="CY119" s="294">
        <f t="shared" si="434"/>
        <v>216095</v>
      </c>
      <c r="CZ119" s="294">
        <f t="shared" si="434"/>
        <v>517863</v>
      </c>
      <c r="DA119" s="294">
        <f t="shared" si="434"/>
        <v>490173</v>
      </c>
      <c r="DB119" s="294">
        <f t="shared" si="434"/>
        <v>769283</v>
      </c>
      <c r="DC119" s="294">
        <f t="shared" si="434"/>
        <v>517664</v>
      </c>
      <c r="DD119" s="294">
        <f t="shared" si="434"/>
        <v>281363</v>
      </c>
      <c r="DE119" s="294">
        <f t="shared" si="434"/>
        <v>329507</v>
      </c>
      <c r="DF119" s="294">
        <f t="shared" si="434"/>
        <v>-197075</v>
      </c>
      <c r="DG119" s="294">
        <f t="shared" si="434"/>
        <v>-63914</v>
      </c>
      <c r="DH119" s="294">
        <f t="shared" si="434"/>
        <v>49338</v>
      </c>
      <c r="DI119" s="294">
        <f t="shared" si="435"/>
        <v>-290521</v>
      </c>
      <c r="DJ119" s="294">
        <f t="shared" si="435"/>
        <v>-39514</v>
      </c>
      <c r="DK119" s="294">
        <f t="shared" si="435"/>
        <v>128502</v>
      </c>
      <c r="DL119" s="294">
        <f t="shared" si="435"/>
        <v>-196618</v>
      </c>
      <c r="DM119" s="294">
        <f t="shared" si="435"/>
        <v>-52486</v>
      </c>
      <c r="DN119" s="294">
        <f t="shared" si="435"/>
        <v>-25045</v>
      </c>
      <c r="DO119" s="294">
        <f t="shared" si="435"/>
        <v>177679</v>
      </c>
      <c r="DP119" s="294">
        <f t="shared" si="435"/>
        <v>541295</v>
      </c>
      <c r="DQ119" s="294">
        <f t="shared" si="435"/>
        <v>-23035</v>
      </c>
      <c r="DR119" s="294">
        <f t="shared" si="435"/>
        <v>769372</v>
      </c>
      <c r="DS119" s="294">
        <f t="shared" si="435"/>
        <v>445119</v>
      </c>
      <c r="DT119" s="294" t="e">
        <f t="shared" si="435"/>
        <v>#VALUE!</v>
      </c>
      <c r="DU119" s="294" t="e">
        <f t="shared" si="435"/>
        <v>#VALUE!</v>
      </c>
      <c r="DV119" s="294" t="e">
        <f t="shared" si="435"/>
        <v>#VALUE!</v>
      </c>
      <c r="DW119" s="294" t="e">
        <f t="shared" si="435"/>
        <v>#VALUE!</v>
      </c>
      <c r="DX119" s="294" t="e">
        <f t="shared" si="435"/>
        <v>#VALUE!</v>
      </c>
      <c r="DY119" s="294" t="e">
        <f t="shared" si="435"/>
        <v>#VALUE!</v>
      </c>
      <c r="DZ119" s="327"/>
      <c r="EA119" s="61" t="str">
        <f>'MONTHLY SUMMARIES'!J83</f>
        <v>NA</v>
      </c>
    </row>
    <row r="120" spans="1:132" s="34" customFormat="1" x14ac:dyDescent="0.25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90">
        <v>794968.94</v>
      </c>
      <c r="V120" s="190">
        <v>770364</v>
      </c>
      <c r="W120" s="190">
        <v>992178.47</v>
      </c>
      <c r="X120" s="96">
        <v>1381955.49</v>
      </c>
      <c r="Y120" s="190">
        <v>1816583</v>
      </c>
      <c r="Z120" s="190">
        <v>1765967</v>
      </c>
      <c r="AA120" s="190">
        <v>1785714.85</v>
      </c>
      <c r="AB120" s="190">
        <v>1416050.19</v>
      </c>
      <c r="AC120" s="190">
        <v>1189426.82</v>
      </c>
      <c r="AD120" s="190">
        <v>873689.44</v>
      </c>
      <c r="AE120" s="190">
        <v>786408</v>
      </c>
      <c r="AF120" s="190">
        <v>702202.18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7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2">
        <v>2475681</v>
      </c>
      <c r="BI120" s="439">
        <v>2454356</v>
      </c>
      <c r="BJ120" s="439">
        <v>2569781</v>
      </c>
      <c r="BK120" s="439">
        <v>2528155</v>
      </c>
      <c r="BL120" s="287">
        <v>2661811</v>
      </c>
      <c r="BM120" s="287">
        <v>1739664</v>
      </c>
      <c r="BN120" s="287" t="s">
        <v>230</v>
      </c>
      <c r="BO120" s="287" t="s">
        <v>230</v>
      </c>
      <c r="BP120" s="287" t="s">
        <v>230</v>
      </c>
      <c r="BQ120" s="287" t="s">
        <v>230</v>
      </c>
      <c r="BR120" s="287" t="s">
        <v>230</v>
      </c>
      <c r="BS120" s="287" t="s">
        <v>230</v>
      </c>
      <c r="BT120" s="287"/>
      <c r="BU120" s="31">
        <f t="shared" si="431"/>
        <v>-2209954.2000000002</v>
      </c>
      <c r="BV120" s="97">
        <f t="shared" si="431"/>
        <v>-450117.73</v>
      </c>
      <c r="BW120" s="97">
        <f t="shared" si="431"/>
        <v>6512.1100000001024</v>
      </c>
      <c r="BX120" s="97">
        <f t="shared" si="431"/>
        <v>-258092.02000000002</v>
      </c>
      <c r="BY120" s="97">
        <f t="shared" si="431"/>
        <v>-50701.579999999958</v>
      </c>
      <c r="BZ120" s="97">
        <f t="shared" si="431"/>
        <v>-200825.8899999999</v>
      </c>
      <c r="CA120" s="97">
        <f t="shared" si="431"/>
        <v>-28912.590000000084</v>
      </c>
      <c r="CB120" s="97">
        <f t="shared" si="431"/>
        <v>-284631</v>
      </c>
      <c r="CC120" s="97">
        <f t="shared" si="431"/>
        <v>-33200.030000000028</v>
      </c>
      <c r="CD120" s="97">
        <f t="shared" si="431"/>
        <v>-314143.79000000004</v>
      </c>
      <c r="CE120" s="97">
        <f t="shared" si="432"/>
        <v>20244.449999999953</v>
      </c>
      <c r="CF120" s="97">
        <f t="shared" si="432"/>
        <v>132052.97999999998</v>
      </c>
      <c r="CG120" s="97">
        <f t="shared" si="432"/>
        <v>233643.39000000013</v>
      </c>
      <c r="CH120" s="97">
        <f t="shared" si="432"/>
        <v>212528.04000000004</v>
      </c>
      <c r="CI120" s="97">
        <f t="shared" si="432"/>
        <v>-27020.699999999953</v>
      </c>
      <c r="CJ120" s="97">
        <f t="shared" si="432"/>
        <v>50497.439999999944</v>
      </c>
      <c r="CK120" s="97">
        <f t="shared" si="432"/>
        <v>54299.989999999991</v>
      </c>
      <c r="CL120" s="97">
        <f t="shared" si="432"/>
        <v>-1398.8800000000047</v>
      </c>
      <c r="CM120" s="264">
        <f t="shared" si="432"/>
        <v>24371.060000000056</v>
      </c>
      <c r="CN120" s="264">
        <f t="shared" si="432"/>
        <v>78100</v>
      </c>
      <c r="CO120" s="264">
        <f t="shared" si="433"/>
        <v>27212.530000000028</v>
      </c>
      <c r="CP120" s="264">
        <f t="shared" si="433"/>
        <v>317858.51</v>
      </c>
      <c r="CQ120" s="294">
        <f t="shared" si="433"/>
        <v>236374</v>
      </c>
      <c r="CR120" s="294">
        <f t="shared" si="433"/>
        <v>403976</v>
      </c>
      <c r="CS120" s="294">
        <f t="shared" si="433"/>
        <v>154632.14999999991</v>
      </c>
      <c r="CT120" s="294">
        <f t="shared" si="433"/>
        <v>717968.81</v>
      </c>
      <c r="CU120" s="294">
        <f t="shared" si="433"/>
        <v>311823.17999999993</v>
      </c>
      <c r="CV120" s="294">
        <f t="shared" si="433"/>
        <v>439057.56000000006</v>
      </c>
      <c r="CW120" s="294">
        <f t="shared" si="433"/>
        <v>377039</v>
      </c>
      <c r="CX120" s="294">
        <f t="shared" si="433"/>
        <v>1213209.8199999998</v>
      </c>
      <c r="CY120" s="294">
        <f t="shared" si="434"/>
        <v>606472</v>
      </c>
      <c r="CZ120" s="294">
        <f t="shared" si="434"/>
        <v>298007</v>
      </c>
      <c r="DA120" s="294">
        <f t="shared" si="434"/>
        <v>687636</v>
      </c>
      <c r="DB120" s="294">
        <f t="shared" si="434"/>
        <v>534937</v>
      </c>
      <c r="DC120" s="294">
        <f t="shared" si="434"/>
        <v>1245100</v>
      </c>
      <c r="DD120" s="294">
        <f t="shared" si="434"/>
        <v>903322</v>
      </c>
      <c r="DE120" s="294">
        <f t="shared" si="434"/>
        <v>916981</v>
      </c>
      <c r="DF120" s="294">
        <f t="shared" si="434"/>
        <v>-120242</v>
      </c>
      <c r="DG120" s="294">
        <f t="shared" si="434"/>
        <v>985012</v>
      </c>
      <c r="DH120" s="294">
        <f t="shared" si="434"/>
        <v>190463</v>
      </c>
      <c r="DI120" s="294">
        <f t="shared" si="435"/>
        <v>356483</v>
      </c>
      <c r="DJ120" s="294">
        <f t="shared" si="435"/>
        <v>-563404</v>
      </c>
      <c r="DK120" s="294">
        <f t="shared" si="435"/>
        <v>-455784</v>
      </c>
      <c r="DL120" s="294">
        <f t="shared" si="435"/>
        <v>-176443</v>
      </c>
      <c r="DM120" s="294">
        <f t="shared" si="435"/>
        <v>-319659</v>
      </c>
      <c r="DN120" s="294">
        <f t="shared" si="435"/>
        <v>240930</v>
      </c>
      <c r="DO120" s="294">
        <f t="shared" si="435"/>
        <v>-843701</v>
      </c>
      <c r="DP120" s="294">
        <f t="shared" si="435"/>
        <v>-503484</v>
      </c>
      <c r="DQ120" s="294">
        <f t="shared" si="435"/>
        <v>-329173</v>
      </c>
      <c r="DR120" s="294">
        <f t="shared" si="435"/>
        <v>648034</v>
      </c>
      <c r="DS120" s="294">
        <f t="shared" si="435"/>
        <v>-746598</v>
      </c>
      <c r="DT120" s="294" t="e">
        <f t="shared" si="435"/>
        <v>#VALUE!</v>
      </c>
      <c r="DU120" s="294" t="e">
        <f t="shared" si="435"/>
        <v>#VALUE!</v>
      </c>
      <c r="DV120" s="294" t="e">
        <f t="shared" si="435"/>
        <v>#VALUE!</v>
      </c>
      <c r="DW120" s="294" t="e">
        <f t="shared" si="435"/>
        <v>#VALUE!</v>
      </c>
      <c r="DX120" s="294" t="e">
        <f t="shared" si="435"/>
        <v>#VALUE!</v>
      </c>
      <c r="DY120" s="294" t="e">
        <f t="shared" si="435"/>
        <v>#VALUE!</v>
      </c>
      <c r="DZ120" s="327"/>
      <c r="EA120" s="61" t="str">
        <f>'MONTHLY SUMMARIES'!J84</f>
        <v>NA</v>
      </c>
    </row>
    <row r="121" spans="1:132" s="127" customFormat="1" x14ac:dyDescent="0.25">
      <c r="A121" s="144"/>
      <c r="B121" s="35" t="s">
        <v>148</v>
      </c>
      <c r="C121" s="128">
        <f>SUM(C116:C120)</f>
        <v>50524885.370000005</v>
      </c>
      <c r="D121" s="129">
        <f t="shared" ref="D121:X121" si="436">SUM(D116:D120)</f>
        <v>30829642.719999999</v>
      </c>
      <c r="E121" s="129">
        <f t="shared" si="436"/>
        <v>18995575.689999998</v>
      </c>
      <c r="F121" s="129">
        <f t="shared" si="436"/>
        <v>11683573.01</v>
      </c>
      <c r="G121" s="129">
        <f t="shared" si="436"/>
        <v>8352256.5</v>
      </c>
      <c r="H121" s="129">
        <f t="shared" si="436"/>
        <v>7634014.1100000003</v>
      </c>
      <c r="I121" s="129">
        <f t="shared" si="436"/>
        <v>7640611.4500000002</v>
      </c>
      <c r="J121" s="129">
        <f t="shared" si="436"/>
        <v>10418189.810000001</v>
      </c>
      <c r="K121" s="129">
        <f t="shared" si="436"/>
        <v>16998924.130000003</v>
      </c>
      <c r="L121" s="131">
        <f t="shared" si="436"/>
        <v>42605280.620000005</v>
      </c>
      <c r="M121" s="129">
        <f t="shared" si="436"/>
        <v>45994176.099999994</v>
      </c>
      <c r="N121" s="129">
        <f t="shared" si="436"/>
        <v>40969149.330000006</v>
      </c>
      <c r="O121" s="129">
        <f t="shared" si="436"/>
        <v>36463990.980000004</v>
      </c>
      <c r="P121" s="129">
        <f t="shared" si="436"/>
        <v>31650184.969999995</v>
      </c>
      <c r="Q121" s="138">
        <f t="shared" si="436"/>
        <v>21735266.59</v>
      </c>
      <c r="R121" s="138">
        <f t="shared" si="436"/>
        <v>10170587.66</v>
      </c>
      <c r="S121" s="138">
        <f t="shared" si="436"/>
        <v>7930429.5600000005</v>
      </c>
      <c r="T121" s="138">
        <f t="shared" si="436"/>
        <v>6440438.6399999987</v>
      </c>
      <c r="U121" s="138">
        <f t="shared" si="436"/>
        <v>7470620.7799999993</v>
      </c>
      <c r="V121" s="138">
        <f t="shared" si="436"/>
        <v>8758047</v>
      </c>
      <c r="W121" s="138">
        <f t="shared" si="436"/>
        <v>15699345.270000001</v>
      </c>
      <c r="X121" s="131">
        <f t="shared" si="436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58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1">
        <v>55551823</v>
      </c>
      <c r="BI121" s="438">
        <v>68631092</v>
      </c>
      <c r="BJ121" s="438">
        <v>72396695</v>
      </c>
      <c r="BK121" s="438">
        <v>60951273</v>
      </c>
      <c r="BL121" s="286">
        <v>52929707</v>
      </c>
      <c r="BM121" s="286">
        <v>24324797</v>
      </c>
      <c r="BN121" s="286">
        <v>0</v>
      </c>
      <c r="BO121" s="286">
        <v>0</v>
      </c>
      <c r="BP121" s="286">
        <v>0</v>
      </c>
      <c r="BQ121" s="286">
        <v>0</v>
      </c>
      <c r="BR121" s="286">
        <v>0</v>
      </c>
      <c r="BS121" s="286">
        <v>0</v>
      </c>
      <c r="BT121" s="286"/>
      <c r="BU121" s="130">
        <f t="shared" si="395"/>
        <v>-14060894.390000001</v>
      </c>
      <c r="BV121" s="132">
        <f t="shared" ref="BV121:BX121" si="437">SUM(BV116:BV120)</f>
        <v>820542.2499999986</v>
      </c>
      <c r="BW121" s="132">
        <f t="shared" si="437"/>
        <v>2739690.9000000004</v>
      </c>
      <c r="BX121" s="132">
        <f t="shared" si="437"/>
        <v>-1512985.3500000003</v>
      </c>
      <c r="BY121" s="132">
        <f t="shared" ref="BY121:BZ121" si="438">SUM(BY116:BY120)</f>
        <v>-421826.93999999989</v>
      </c>
      <c r="BZ121" s="132">
        <f t="shared" si="438"/>
        <v>-1193575.4700000002</v>
      </c>
      <c r="CA121" s="132">
        <f t="shared" ref="CA121:CB121" si="439">SUM(CA116:CA120)</f>
        <v>-169990.67000000033</v>
      </c>
      <c r="CB121" s="132">
        <f t="shared" si="439"/>
        <v>-1660142.8099999998</v>
      </c>
      <c r="CC121" s="132">
        <f t="shared" ref="CC121:CD121" si="440">SUM(CC116:CC120)</f>
        <v>-1299578.8599999996</v>
      </c>
      <c r="CD121" s="132">
        <f t="shared" si="440"/>
        <v>-8694495.9399999976</v>
      </c>
      <c r="CE121" s="132">
        <f t="shared" ref="CE121:CF121" si="441">SUM(CE116:CE120)</f>
        <v>2337624.8999999985</v>
      </c>
      <c r="CF121" s="132">
        <f t="shared" si="441"/>
        <v>9493031.6699999999</v>
      </c>
      <c r="CG121" s="132">
        <f t="shared" ref="CG121:CH121" si="442">SUM(CG116:CG120)</f>
        <v>11312448.25</v>
      </c>
      <c r="CH121" s="132">
        <f t="shared" si="442"/>
        <v>-803968.36999999918</v>
      </c>
      <c r="CI121" s="132">
        <f t="shared" ref="CI121:CJ121" si="443">SUM(CI116:CI120)</f>
        <v>-4146081.3</v>
      </c>
      <c r="CJ121" s="132">
        <f t="shared" si="443"/>
        <v>297975.34999999934</v>
      </c>
      <c r="CK121" s="132">
        <f t="shared" ref="CK121:CL121" si="444">SUM(CK116:CK120)</f>
        <v>437573.44</v>
      </c>
      <c r="CL121" s="132">
        <f t="shared" si="444"/>
        <v>1341862.27</v>
      </c>
      <c r="CM121" s="265">
        <f t="shared" ref="CM121:CN121" si="445">SUM(CM116:CM120)</f>
        <v>732978.2200000002</v>
      </c>
      <c r="CN121" s="265">
        <f t="shared" si="445"/>
        <v>-185000</v>
      </c>
      <c r="CO121" s="265">
        <f t="shared" ref="CO121:CQ121" si="446">SUM(CO116:CO120)</f>
        <v>3165605.7299999995</v>
      </c>
      <c r="CP121" s="265">
        <f t="shared" si="446"/>
        <v>11125915.319999998</v>
      </c>
      <c r="CQ121" s="295">
        <f t="shared" si="446"/>
        <v>8621783</v>
      </c>
      <c r="CR121" s="295">
        <f t="shared" ref="CR121:CS121" si="447">SUM(CR116:CR120)</f>
        <v>13367623</v>
      </c>
      <c r="CS121" s="295">
        <f t="shared" si="447"/>
        <v>9881031.7700000014</v>
      </c>
      <c r="CT121" s="295">
        <f t="shared" ref="CT121:CU121" si="448">SUM(CT116:CT120)</f>
        <v>11419467.4</v>
      </c>
      <c r="CU121" s="295">
        <f t="shared" si="448"/>
        <v>8203860.71</v>
      </c>
      <c r="CV121" s="295">
        <f t="shared" ref="CV121" si="449">SUM(CV116:CV120)</f>
        <v>4955183.99</v>
      </c>
      <c r="CW121" s="295">
        <f t="shared" ref="CW121" si="450">SUM(CW116:CW120)</f>
        <v>4860313</v>
      </c>
      <c r="CX121" s="295">
        <f t="shared" ref="CX121" si="451">SUM(CX116:CX120)</f>
        <v>4249476.09</v>
      </c>
      <c r="CY121" s="295">
        <f t="shared" ref="CY121" si="452">SUM(CY116:CY120)</f>
        <v>4384741</v>
      </c>
      <c r="CZ121" s="295">
        <f t="shared" ref="CZ121" si="453">SUM(CZ116:CZ120)</f>
        <v>5721088</v>
      </c>
      <c r="DA121" s="295">
        <f t="shared" ref="DA121" si="454">SUM(DA116:DA120)</f>
        <v>4477439</v>
      </c>
      <c r="DB121" s="295">
        <f t="shared" ref="DB121" si="455">SUM(DB116:DB120)</f>
        <v>8586602</v>
      </c>
      <c r="DC121" s="295">
        <f t="shared" ref="DC121" si="456">SUM(DC116:DC120)</f>
        <v>11053769</v>
      </c>
      <c r="DD121" s="295">
        <f t="shared" ref="DD121:DE121" si="457">SUM(DD116:DD120)</f>
        <v>1097944</v>
      </c>
      <c r="DE121" s="295">
        <f t="shared" si="457"/>
        <v>4171661</v>
      </c>
      <c r="DF121" s="295">
        <f t="shared" ref="DF121" si="458">SUM(DF116:DF120)</f>
        <v>-2306967</v>
      </c>
      <c r="DG121" s="295">
        <f t="shared" ref="DG121" si="459">SUM(DG116:DG120)</f>
        <v>-2373766</v>
      </c>
      <c r="DH121" s="295">
        <f t="shared" ref="DH121" si="460">SUM(DH116:DH120)</f>
        <v>-2322273</v>
      </c>
      <c r="DI121" s="295">
        <f t="shared" ref="DI121" si="461">SUM(DI116:DI120)</f>
        <v>-3567521</v>
      </c>
      <c r="DJ121" s="295">
        <f t="shared" ref="DJ121" si="462">SUM(DJ116:DJ120)</f>
        <v>-2743779</v>
      </c>
      <c r="DK121" s="295">
        <f t="shared" ref="DK121:DL121" si="463">SUM(DK116:DK120)</f>
        <v>-2766606</v>
      </c>
      <c r="DL121" s="295">
        <f t="shared" si="463"/>
        <v>-4472401</v>
      </c>
      <c r="DM121" s="295">
        <f t="shared" ref="DM121:DN121" si="464">SUM(DM116:DM120)</f>
        <v>587554</v>
      </c>
      <c r="DN121" s="295">
        <f t="shared" si="464"/>
        <v>1928521</v>
      </c>
      <c r="DO121" s="295">
        <f t="shared" ref="DO121:DP121" si="465">SUM(DO116:DO120)</f>
        <v>623739</v>
      </c>
      <c r="DP121" s="295">
        <f t="shared" si="465"/>
        <v>7468947</v>
      </c>
      <c r="DQ121" s="295">
        <f t="shared" ref="DQ121" si="466">SUM(DQ116:DQ120)</f>
        <v>-877859</v>
      </c>
      <c r="DR121" s="295">
        <f t="shared" ref="DR121:DS121" si="467">SUM(DR116:DR120)</f>
        <v>12970990</v>
      </c>
      <c r="DS121" s="295">
        <f t="shared" si="467"/>
        <v>905517</v>
      </c>
      <c r="DT121" s="295" t="e">
        <f t="shared" ref="DT121" si="468">SUM(DT116:DT120)</f>
        <v>#VALUE!</v>
      </c>
      <c r="DU121" s="295" t="e">
        <f t="shared" ref="DU121:DV121" si="469">SUM(DU116:DU120)</f>
        <v>#VALUE!</v>
      </c>
      <c r="DV121" s="295" t="e">
        <f t="shared" si="469"/>
        <v>#VALUE!</v>
      </c>
      <c r="DW121" s="295" t="e">
        <f t="shared" ref="DW121" si="470">SUM(DW116:DW120)</f>
        <v>#VALUE!</v>
      </c>
      <c r="DX121" s="295" t="e">
        <f t="shared" ref="DX121:DY121" si="471">SUM(DX116:DX120)</f>
        <v>#VALUE!</v>
      </c>
      <c r="DY121" s="295" t="e">
        <f t="shared" si="471"/>
        <v>#VALUE!</v>
      </c>
      <c r="DZ121" s="328"/>
      <c r="EA121" s="82">
        <f>SUM(EA116:EA120)</f>
        <v>0</v>
      </c>
      <c r="EB121" s="34"/>
    </row>
    <row r="122" spans="1:132" s="34" customFormat="1" x14ac:dyDescent="0.25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327"/>
      <c r="EA122" s="46"/>
    </row>
    <row r="123" spans="1:132" s="34" customFormat="1" x14ac:dyDescent="0.25">
      <c r="A123" s="143"/>
      <c r="B123" s="35" t="s">
        <v>141</v>
      </c>
      <c r="C123" s="152">
        <v>4062.28</v>
      </c>
      <c r="D123" s="153">
        <v>3667.44</v>
      </c>
      <c r="E123" s="153">
        <v>2551.04</v>
      </c>
      <c r="F123" s="153">
        <v>1671.94</v>
      </c>
      <c r="G123" s="153">
        <v>1010.62</v>
      </c>
      <c r="H123" s="153">
        <v>990.47</v>
      </c>
      <c r="I123" s="153">
        <v>1151.82</v>
      </c>
      <c r="J123" s="153">
        <v>1877.68</v>
      </c>
      <c r="K123" s="153">
        <v>5654.75</v>
      </c>
      <c r="L123" s="154">
        <v>21323.33</v>
      </c>
      <c r="M123" s="153">
        <v>38320.699999999997</v>
      </c>
      <c r="N123" s="153">
        <v>84949.41</v>
      </c>
      <c r="O123" s="153">
        <v>274471.37</v>
      </c>
      <c r="P123" s="153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90">
        <v>36182.31</v>
      </c>
      <c r="V123" s="190">
        <v>52375</v>
      </c>
      <c r="W123" s="190">
        <v>107163.38</v>
      </c>
      <c r="X123" s="154">
        <v>188765.05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</v>
      </c>
      <c r="AD123" s="190">
        <v>54897.05</v>
      </c>
      <c r="AE123" s="190">
        <v>36620</v>
      </c>
      <c r="AF123" s="190">
        <v>32669.19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7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48">
        <v>215408</v>
      </c>
      <c r="BI123" s="439">
        <v>271338</v>
      </c>
      <c r="BJ123" s="439">
        <v>290839</v>
      </c>
      <c r="BK123" s="439">
        <v>238286</v>
      </c>
      <c r="BL123" s="287">
        <v>194988</v>
      </c>
      <c r="BM123" s="287">
        <v>85964</v>
      </c>
      <c r="BN123" s="287" t="s">
        <v>230</v>
      </c>
      <c r="BO123" s="287" t="s">
        <v>230</v>
      </c>
      <c r="BP123" s="287" t="s">
        <v>230</v>
      </c>
      <c r="BQ123" s="287" t="s">
        <v>230</v>
      </c>
      <c r="BR123" s="287" t="s">
        <v>230</v>
      </c>
      <c r="BS123" s="287" t="s">
        <v>230</v>
      </c>
      <c r="BT123" s="287"/>
      <c r="BU123" s="163">
        <f t="shared" ref="BU123:CD127" si="472">O123-C123</f>
        <v>270409.08999999997</v>
      </c>
      <c r="BV123" s="97">
        <f t="shared" si="472"/>
        <v>239057.22</v>
      </c>
      <c r="BW123" s="97">
        <f t="shared" si="472"/>
        <v>158306.97</v>
      </c>
      <c r="BX123" s="97">
        <f t="shared" si="472"/>
        <v>68028.039999999994</v>
      </c>
      <c r="BY123" s="97">
        <f t="shared" si="472"/>
        <v>43528.88</v>
      </c>
      <c r="BZ123" s="97">
        <f t="shared" si="472"/>
        <v>32893.46</v>
      </c>
      <c r="CA123" s="97">
        <f t="shared" si="472"/>
        <v>35030.49</v>
      </c>
      <c r="CB123" s="97">
        <f t="shared" si="472"/>
        <v>50497.32</v>
      </c>
      <c r="CC123" s="97">
        <f t="shared" si="472"/>
        <v>101508.63</v>
      </c>
      <c r="CD123" s="97">
        <f t="shared" si="472"/>
        <v>167441.71999999997</v>
      </c>
      <c r="CE123" s="97">
        <f t="shared" ref="CE123:CN127" si="473">Y123-M123</f>
        <v>253181.3</v>
      </c>
      <c r="CF123" s="97">
        <f t="shared" si="473"/>
        <v>214347.59</v>
      </c>
      <c r="CG123" s="97">
        <f t="shared" si="473"/>
        <v>7154.0900000000256</v>
      </c>
      <c r="CH123" s="97">
        <f t="shared" si="473"/>
        <v>-64769.440000000002</v>
      </c>
      <c r="CI123" s="97">
        <f t="shared" si="473"/>
        <v>-62807.790000000008</v>
      </c>
      <c r="CJ123" s="97">
        <f t="shared" si="473"/>
        <v>-14802.929999999993</v>
      </c>
      <c r="CK123" s="97">
        <f t="shared" si="473"/>
        <v>-7919.5</v>
      </c>
      <c r="CL123" s="97">
        <f t="shared" si="473"/>
        <v>-1214.7400000000016</v>
      </c>
      <c r="CM123" s="264">
        <f t="shared" si="473"/>
        <v>-2551.3099999999977</v>
      </c>
      <c r="CN123" s="264">
        <f t="shared" si="473"/>
        <v>-12613</v>
      </c>
      <c r="CO123" s="264">
        <f t="shared" ref="CO123:CX127" si="474">AI123-W123</f>
        <v>-7522.3800000000047</v>
      </c>
      <c r="CP123" s="264">
        <f t="shared" si="474"/>
        <v>33218.950000000012</v>
      </c>
      <c r="CQ123" s="294">
        <f t="shared" si="474"/>
        <v>6938</v>
      </c>
      <c r="CR123" s="294">
        <f t="shared" si="474"/>
        <v>57004</v>
      </c>
      <c r="CS123" s="294">
        <f t="shared" si="474"/>
        <v>23506.539999999979</v>
      </c>
      <c r="CT123" s="294">
        <f t="shared" si="474"/>
        <v>18924.78</v>
      </c>
      <c r="CU123" s="294">
        <f t="shared" si="474"/>
        <v>10432.779999999999</v>
      </c>
      <c r="CV123" s="294">
        <f t="shared" si="474"/>
        <v>-64.05000000000291</v>
      </c>
      <c r="CW123" s="294">
        <f t="shared" si="474"/>
        <v>4960</v>
      </c>
      <c r="CX123" s="294">
        <f t="shared" si="474"/>
        <v>1492.8100000000013</v>
      </c>
      <c r="CY123" s="294">
        <f t="shared" ref="CY123:DH127" si="475">AS123-AG123</f>
        <v>15089</v>
      </c>
      <c r="CZ123" s="294">
        <f t="shared" si="475"/>
        <v>25287</v>
      </c>
      <c r="DA123" s="294">
        <f t="shared" si="475"/>
        <v>-96953</v>
      </c>
      <c r="DB123" s="294">
        <f t="shared" si="475"/>
        <v>-209517</v>
      </c>
      <c r="DC123" s="294">
        <f t="shared" si="475"/>
        <v>-206223</v>
      </c>
      <c r="DD123" s="294">
        <f t="shared" si="475"/>
        <v>-21358</v>
      </c>
      <c r="DE123" s="294">
        <f t="shared" si="475"/>
        <v>33001</v>
      </c>
      <c r="DF123" s="294">
        <f t="shared" si="475"/>
        <v>18454</v>
      </c>
      <c r="DG123" s="294">
        <f t="shared" si="475"/>
        <v>1699</v>
      </c>
      <c r="DH123" s="294">
        <f t="shared" si="475"/>
        <v>3081</v>
      </c>
      <c r="DI123" s="294">
        <f t="shared" ref="DI123:DY127" si="476">BC123-AQ123</f>
        <v>-2316</v>
      </c>
      <c r="DJ123" s="294">
        <f t="shared" si="476"/>
        <v>2327</v>
      </c>
      <c r="DK123" s="294">
        <f t="shared" si="476"/>
        <v>3228</v>
      </c>
      <c r="DL123" s="294">
        <f t="shared" si="476"/>
        <v>-13101</v>
      </c>
      <c r="DM123" s="294">
        <f t="shared" si="476"/>
        <v>107285</v>
      </c>
      <c r="DN123" s="294">
        <f t="shared" si="476"/>
        <v>202941</v>
      </c>
      <c r="DO123" s="294">
        <f t="shared" si="476"/>
        <v>179121</v>
      </c>
      <c r="DP123" s="294">
        <f t="shared" si="476"/>
        <v>-44104</v>
      </c>
      <c r="DQ123" s="294">
        <f t="shared" si="476"/>
        <v>-99847</v>
      </c>
      <c r="DR123" s="294">
        <f t="shared" si="476"/>
        <v>-20346</v>
      </c>
      <c r="DS123" s="294">
        <f t="shared" si="476"/>
        <v>-24218</v>
      </c>
      <c r="DT123" s="294" t="e">
        <f t="shared" si="476"/>
        <v>#VALUE!</v>
      </c>
      <c r="DU123" s="294" t="e">
        <f t="shared" si="476"/>
        <v>#VALUE!</v>
      </c>
      <c r="DV123" s="294" t="e">
        <f t="shared" si="476"/>
        <v>#VALUE!</v>
      </c>
      <c r="DW123" s="294" t="e">
        <f t="shared" si="476"/>
        <v>#VALUE!</v>
      </c>
      <c r="DX123" s="294" t="e">
        <f t="shared" si="476"/>
        <v>#VALUE!</v>
      </c>
      <c r="DY123" s="294" t="e">
        <f t="shared" si="476"/>
        <v>#VALUE!</v>
      </c>
      <c r="DZ123" s="327"/>
      <c r="EA123" s="61" t="str">
        <f>'MONTHLY SUMMARIES'!J87</f>
        <v>NA</v>
      </c>
    </row>
    <row r="124" spans="1:132" s="34" customFormat="1" x14ac:dyDescent="0.25">
      <c r="A124" s="143"/>
      <c r="B124" s="35" t="s">
        <v>144</v>
      </c>
      <c r="C124" s="152">
        <v>1570.7</v>
      </c>
      <c r="D124" s="153">
        <v>1485.33</v>
      </c>
      <c r="E124" s="153">
        <v>868.77</v>
      </c>
      <c r="F124" s="153">
        <v>939.98</v>
      </c>
      <c r="G124" s="153">
        <v>412.71</v>
      </c>
      <c r="H124" s="153">
        <v>358.16</v>
      </c>
      <c r="I124" s="153">
        <v>906.35</v>
      </c>
      <c r="J124" s="153">
        <v>701.48</v>
      </c>
      <c r="K124" s="153">
        <v>2265.6999999999998</v>
      </c>
      <c r="L124" s="154">
        <v>7681.58</v>
      </c>
      <c r="M124" s="153">
        <v>11184.32</v>
      </c>
      <c r="N124" s="153">
        <v>20656.560000000001</v>
      </c>
      <c r="O124" s="153">
        <v>34191.769999999997</v>
      </c>
      <c r="P124" s="153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90">
        <v>4291.6099999999997</v>
      </c>
      <c r="V124" s="190">
        <v>6083</v>
      </c>
      <c r="W124" s="190">
        <v>14118.13</v>
      </c>
      <c r="X124" s="154">
        <v>23617.88</v>
      </c>
      <c r="Y124" s="190">
        <v>37984</v>
      </c>
      <c r="Z124" s="190">
        <v>38306</v>
      </c>
      <c r="AA124" s="190">
        <v>35609.78</v>
      </c>
      <c r="AB124" s="190">
        <v>25350.240000000002</v>
      </c>
      <c r="AC124" s="190">
        <v>10044</v>
      </c>
      <c r="AD124" s="190">
        <v>6808.39</v>
      </c>
      <c r="AE124" s="190">
        <v>4608</v>
      </c>
      <c r="AF124" s="190">
        <v>4199.92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7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48">
        <v>29849</v>
      </c>
      <c r="BI124" s="439">
        <v>35094</v>
      </c>
      <c r="BJ124" s="439">
        <v>39607</v>
      </c>
      <c r="BK124" s="439">
        <v>31088</v>
      </c>
      <c r="BL124" s="287">
        <v>27589</v>
      </c>
      <c r="BM124" s="287">
        <v>8326</v>
      </c>
      <c r="BN124" s="287" t="s">
        <v>230</v>
      </c>
      <c r="BO124" s="287" t="s">
        <v>230</v>
      </c>
      <c r="BP124" s="287" t="s">
        <v>230</v>
      </c>
      <c r="BQ124" s="287" t="s">
        <v>230</v>
      </c>
      <c r="BR124" s="287" t="s">
        <v>230</v>
      </c>
      <c r="BS124" s="287" t="s">
        <v>230</v>
      </c>
      <c r="BT124" s="287"/>
      <c r="BU124" s="163">
        <f t="shared" si="472"/>
        <v>32621.069999999996</v>
      </c>
      <c r="BV124" s="97">
        <f t="shared" si="472"/>
        <v>31549.909999999996</v>
      </c>
      <c r="BW124" s="97">
        <f t="shared" si="472"/>
        <v>13720.76</v>
      </c>
      <c r="BX124" s="97">
        <f t="shared" si="472"/>
        <v>7328.43</v>
      </c>
      <c r="BY124" s="97">
        <f t="shared" si="472"/>
        <v>5202.01</v>
      </c>
      <c r="BZ124" s="97">
        <f t="shared" si="472"/>
        <v>3858.6500000000005</v>
      </c>
      <c r="CA124" s="97">
        <f t="shared" si="472"/>
        <v>3385.2599999999998</v>
      </c>
      <c r="CB124" s="97">
        <f t="shared" si="472"/>
        <v>5381.52</v>
      </c>
      <c r="CC124" s="97">
        <f t="shared" si="472"/>
        <v>11852.43</v>
      </c>
      <c r="CD124" s="97">
        <f t="shared" si="472"/>
        <v>15936.300000000001</v>
      </c>
      <c r="CE124" s="97">
        <f t="shared" si="473"/>
        <v>26799.68</v>
      </c>
      <c r="CF124" s="97">
        <f t="shared" si="473"/>
        <v>17649.439999999999</v>
      </c>
      <c r="CG124" s="97">
        <f t="shared" si="473"/>
        <v>1418.010000000002</v>
      </c>
      <c r="CH124" s="97">
        <f t="shared" si="473"/>
        <v>-7684.9999999999964</v>
      </c>
      <c r="CI124" s="97">
        <f t="shared" si="473"/>
        <v>-4545.5300000000007</v>
      </c>
      <c r="CJ124" s="97">
        <f t="shared" si="473"/>
        <v>-1460.0199999999995</v>
      </c>
      <c r="CK124" s="97">
        <f t="shared" si="473"/>
        <v>-1006.7200000000003</v>
      </c>
      <c r="CL124" s="97">
        <f t="shared" si="473"/>
        <v>-16.890000000000327</v>
      </c>
      <c r="CM124" s="264">
        <f t="shared" si="473"/>
        <v>14.390000000000327</v>
      </c>
      <c r="CN124" s="264">
        <f t="shared" si="473"/>
        <v>-1128</v>
      </c>
      <c r="CO124" s="264">
        <f t="shared" si="474"/>
        <v>-2313.1299999999992</v>
      </c>
      <c r="CP124" s="264">
        <f t="shared" si="474"/>
        <v>4630.119999999999</v>
      </c>
      <c r="CQ124" s="294">
        <f t="shared" si="474"/>
        <v>1127</v>
      </c>
      <c r="CR124" s="294">
        <f t="shared" si="474"/>
        <v>8704</v>
      </c>
      <c r="CS124" s="294">
        <f t="shared" si="474"/>
        <v>3253.2200000000012</v>
      </c>
      <c r="CT124" s="294">
        <f t="shared" si="474"/>
        <v>2105.7599999999984</v>
      </c>
      <c r="CU124" s="294">
        <f t="shared" si="474"/>
        <v>4471</v>
      </c>
      <c r="CV124" s="294">
        <f t="shared" si="474"/>
        <v>627.60999999999967</v>
      </c>
      <c r="CW124" s="294">
        <f t="shared" si="474"/>
        <v>1062</v>
      </c>
      <c r="CX124" s="294">
        <f t="shared" si="474"/>
        <v>341.07999999999993</v>
      </c>
      <c r="CY124" s="294">
        <f t="shared" si="475"/>
        <v>1319</v>
      </c>
      <c r="CZ124" s="294">
        <f t="shared" si="475"/>
        <v>2186</v>
      </c>
      <c r="DA124" s="294">
        <f t="shared" si="475"/>
        <v>-10723</v>
      </c>
      <c r="DB124" s="294">
        <f t="shared" si="475"/>
        <v>-23997</v>
      </c>
      <c r="DC124" s="294">
        <f t="shared" si="475"/>
        <v>-23114</v>
      </c>
      <c r="DD124" s="294">
        <f t="shared" si="475"/>
        <v>-1873</v>
      </c>
      <c r="DE124" s="294">
        <f t="shared" si="475"/>
        <v>7230</v>
      </c>
      <c r="DF124" s="294">
        <f t="shared" si="475"/>
        <v>2557</v>
      </c>
      <c r="DG124" s="294">
        <f t="shared" si="475"/>
        <v>416</v>
      </c>
      <c r="DH124" s="294">
        <f t="shared" si="475"/>
        <v>-107</v>
      </c>
      <c r="DI124" s="294">
        <f t="shared" si="476"/>
        <v>-558</v>
      </c>
      <c r="DJ124" s="294">
        <f t="shared" si="476"/>
        <v>44</v>
      </c>
      <c r="DK124" s="294">
        <f t="shared" si="476"/>
        <v>1160</v>
      </c>
      <c r="DL124" s="294">
        <f t="shared" si="476"/>
        <v>-356</v>
      </c>
      <c r="DM124" s="294">
        <f t="shared" si="476"/>
        <v>12819</v>
      </c>
      <c r="DN124" s="294">
        <f t="shared" si="476"/>
        <v>25598</v>
      </c>
      <c r="DO124" s="294">
        <f t="shared" si="476"/>
        <v>19097</v>
      </c>
      <c r="DP124" s="294">
        <f t="shared" si="476"/>
        <v>-5530</v>
      </c>
      <c r="DQ124" s="294">
        <f t="shared" si="476"/>
        <v>-15005</v>
      </c>
      <c r="DR124" s="294">
        <f t="shared" si="476"/>
        <v>-2424</v>
      </c>
      <c r="DS124" s="294">
        <f t="shared" si="476"/>
        <v>-6605</v>
      </c>
      <c r="DT124" s="294" t="e">
        <f t="shared" si="476"/>
        <v>#VALUE!</v>
      </c>
      <c r="DU124" s="294" t="e">
        <f t="shared" si="476"/>
        <v>#VALUE!</v>
      </c>
      <c r="DV124" s="294" t="e">
        <f t="shared" si="476"/>
        <v>#VALUE!</v>
      </c>
      <c r="DW124" s="294" t="e">
        <f t="shared" si="476"/>
        <v>#VALUE!</v>
      </c>
      <c r="DX124" s="294" t="e">
        <f t="shared" si="476"/>
        <v>#VALUE!</v>
      </c>
      <c r="DY124" s="294" t="e">
        <f t="shared" si="476"/>
        <v>#VALUE!</v>
      </c>
      <c r="DZ124" s="327"/>
      <c r="EA124" s="61" t="str">
        <f>'MONTHLY SUMMARIES'!J88</f>
        <v>NA</v>
      </c>
    </row>
    <row r="125" spans="1:132" s="34" customFormat="1" x14ac:dyDescent="0.25">
      <c r="A125" s="143"/>
      <c r="B125" s="35" t="s">
        <v>145</v>
      </c>
      <c r="C125" s="152">
        <v>814.78</v>
      </c>
      <c r="D125" s="153">
        <v>391.25</v>
      </c>
      <c r="E125" s="153">
        <v>121.8</v>
      </c>
      <c r="F125" s="153">
        <v>16.920000000000002</v>
      </c>
      <c r="G125" s="153">
        <v>3.4</v>
      </c>
      <c r="H125" s="153">
        <v>2.72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42180.74</v>
      </c>
      <c r="O125" s="153">
        <v>120845.96</v>
      </c>
      <c r="P125" s="153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90">
        <v>40073.89</v>
      </c>
      <c r="V125" s="190">
        <v>49142</v>
      </c>
      <c r="W125" s="190">
        <v>75613.55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</v>
      </c>
      <c r="AC125" s="190">
        <v>76795.95</v>
      </c>
      <c r="AD125" s="190">
        <v>62413.25</v>
      </c>
      <c r="AE125" s="190">
        <v>56873</v>
      </c>
      <c r="AF125" s="190">
        <v>53351.9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7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48">
        <v>194878</v>
      </c>
      <c r="BI125" s="439">
        <v>253244</v>
      </c>
      <c r="BJ125" s="439">
        <v>273674</v>
      </c>
      <c r="BK125" s="439">
        <v>205202</v>
      </c>
      <c r="BL125" s="287">
        <v>197988</v>
      </c>
      <c r="BM125" s="287">
        <v>91295</v>
      </c>
      <c r="BN125" s="287" t="s">
        <v>230</v>
      </c>
      <c r="BO125" s="287" t="s">
        <v>230</v>
      </c>
      <c r="BP125" s="287" t="s">
        <v>230</v>
      </c>
      <c r="BQ125" s="287" t="s">
        <v>230</v>
      </c>
      <c r="BR125" s="287" t="s">
        <v>230</v>
      </c>
      <c r="BS125" s="287" t="s">
        <v>230</v>
      </c>
      <c r="BT125" s="287"/>
      <c r="BU125" s="163">
        <f t="shared" si="472"/>
        <v>120031.18000000001</v>
      </c>
      <c r="BV125" s="97">
        <f t="shared" si="472"/>
        <v>98713.94</v>
      </c>
      <c r="BW125" s="97">
        <f t="shared" si="472"/>
        <v>71388.179999999993</v>
      </c>
      <c r="BX125" s="97">
        <f t="shared" si="472"/>
        <v>38451.990000000005</v>
      </c>
      <c r="BY125" s="97">
        <f t="shared" si="472"/>
        <v>38126.89</v>
      </c>
      <c r="BZ125" s="97">
        <f t="shared" si="472"/>
        <v>35723.14</v>
      </c>
      <c r="CA125" s="97">
        <f t="shared" si="472"/>
        <v>39530.06</v>
      </c>
      <c r="CB125" s="97">
        <f t="shared" si="472"/>
        <v>48607.06</v>
      </c>
      <c r="CC125" s="97">
        <f t="shared" si="472"/>
        <v>74114.81</v>
      </c>
      <c r="CD125" s="97">
        <f t="shared" si="472"/>
        <v>126639.09</v>
      </c>
      <c r="CE125" s="97">
        <f t="shared" si="473"/>
        <v>163016.4</v>
      </c>
      <c r="CF125" s="97">
        <f t="shared" si="473"/>
        <v>142257.26</v>
      </c>
      <c r="CG125" s="97">
        <f t="shared" si="473"/>
        <v>56034.039999999994</v>
      </c>
      <c r="CH125" s="97">
        <f t="shared" si="473"/>
        <v>25892.050000000003</v>
      </c>
      <c r="CI125" s="97">
        <f t="shared" si="473"/>
        <v>5285.9700000000012</v>
      </c>
      <c r="CJ125" s="97">
        <f t="shared" si="473"/>
        <v>23944.339999999997</v>
      </c>
      <c r="CK125" s="97">
        <f t="shared" si="473"/>
        <v>18742.71</v>
      </c>
      <c r="CL125" s="97">
        <f t="shared" si="473"/>
        <v>17626.04</v>
      </c>
      <c r="CM125" s="264">
        <f t="shared" si="473"/>
        <v>17497.11</v>
      </c>
      <c r="CN125" s="264">
        <f t="shared" si="473"/>
        <v>9589</v>
      </c>
      <c r="CO125" s="264">
        <f t="shared" si="474"/>
        <v>17089.449999999997</v>
      </c>
      <c r="CP125" s="264">
        <f t="shared" si="474"/>
        <v>28096.14</v>
      </c>
      <c r="CQ125" s="294">
        <f t="shared" si="474"/>
        <v>27692</v>
      </c>
      <c r="CR125" s="294">
        <f t="shared" si="474"/>
        <v>68406</v>
      </c>
      <c r="CS125" s="294">
        <f t="shared" si="474"/>
        <v>43921</v>
      </c>
      <c r="CT125" s="294">
        <f t="shared" si="474"/>
        <v>36579.759999999995</v>
      </c>
      <c r="CU125" s="294">
        <f t="shared" si="474"/>
        <v>30883.050000000003</v>
      </c>
      <c r="CV125" s="294">
        <f t="shared" si="474"/>
        <v>12025.75</v>
      </c>
      <c r="CW125" s="294">
        <f t="shared" si="474"/>
        <v>24642</v>
      </c>
      <c r="CX125" s="294">
        <f t="shared" si="474"/>
        <v>20889.099999999999</v>
      </c>
      <c r="CY125" s="294">
        <f t="shared" si="475"/>
        <v>10383</v>
      </c>
      <c r="CZ125" s="294">
        <f t="shared" si="475"/>
        <v>21187</v>
      </c>
      <c r="DA125" s="294">
        <f t="shared" si="475"/>
        <v>-83552</v>
      </c>
      <c r="DB125" s="294">
        <f t="shared" si="475"/>
        <v>-133027</v>
      </c>
      <c r="DC125" s="294">
        <f t="shared" si="475"/>
        <v>-102344</v>
      </c>
      <c r="DD125" s="294">
        <f t="shared" si="475"/>
        <v>3718</v>
      </c>
      <c r="DE125" s="294">
        <f t="shared" si="475"/>
        <v>48743</v>
      </c>
      <c r="DF125" s="294">
        <f t="shared" si="475"/>
        <v>17608</v>
      </c>
      <c r="DG125" s="294">
        <f t="shared" si="475"/>
        <v>18841</v>
      </c>
      <c r="DH125" s="294">
        <f t="shared" si="475"/>
        <v>-1672</v>
      </c>
      <c r="DI125" s="294">
        <f t="shared" si="476"/>
        <v>-27863</v>
      </c>
      <c r="DJ125" s="294">
        <f t="shared" si="476"/>
        <v>-15641</v>
      </c>
      <c r="DK125" s="294">
        <f t="shared" si="476"/>
        <v>-3525</v>
      </c>
      <c r="DL125" s="294">
        <f t="shared" si="476"/>
        <v>-15489</v>
      </c>
      <c r="DM125" s="294">
        <f t="shared" si="476"/>
        <v>98579</v>
      </c>
      <c r="DN125" s="294">
        <f t="shared" si="476"/>
        <v>169613</v>
      </c>
      <c r="DO125" s="294">
        <f t="shared" si="476"/>
        <v>146985</v>
      </c>
      <c r="DP125" s="294">
        <f t="shared" si="476"/>
        <v>17112</v>
      </c>
      <c r="DQ125" s="294">
        <f t="shared" si="476"/>
        <v>-64342</v>
      </c>
      <c r="DR125" s="294">
        <f t="shared" si="476"/>
        <v>18803</v>
      </c>
      <c r="DS125" s="294">
        <f t="shared" si="476"/>
        <v>-35225</v>
      </c>
      <c r="DT125" s="294" t="e">
        <f t="shared" si="476"/>
        <v>#VALUE!</v>
      </c>
      <c r="DU125" s="294" t="e">
        <f t="shared" si="476"/>
        <v>#VALUE!</v>
      </c>
      <c r="DV125" s="294" t="e">
        <f t="shared" si="476"/>
        <v>#VALUE!</v>
      </c>
      <c r="DW125" s="294" t="e">
        <f t="shared" si="476"/>
        <v>#VALUE!</v>
      </c>
      <c r="DX125" s="294" t="e">
        <f t="shared" si="476"/>
        <v>#VALUE!</v>
      </c>
      <c r="DY125" s="294" t="e">
        <f t="shared" si="476"/>
        <v>#VALUE!</v>
      </c>
      <c r="DZ125" s="327"/>
      <c r="EA125" s="61" t="str">
        <f>'MONTHLY SUMMARIES'!J89</f>
        <v>NA</v>
      </c>
    </row>
    <row r="126" spans="1:132" s="34" customFormat="1" x14ac:dyDescent="0.25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5783.94</v>
      </c>
      <c r="O126" s="153">
        <v>29221.05</v>
      </c>
      <c r="P126" s="153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90">
        <v>11704.4</v>
      </c>
      <c r="V126" s="190">
        <v>8020</v>
      </c>
      <c r="W126" s="190">
        <v>25966.11</v>
      </c>
      <c r="X126" s="154">
        <v>45509.57</v>
      </c>
      <c r="Y126" s="190">
        <v>53520</v>
      </c>
      <c r="Z126" s="190">
        <v>98198</v>
      </c>
      <c r="AA126" s="190">
        <v>87143.57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7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48">
        <v>113429</v>
      </c>
      <c r="BI126" s="439">
        <v>121939</v>
      </c>
      <c r="BJ126" s="439">
        <v>87738</v>
      </c>
      <c r="BK126" s="439">
        <v>73843</v>
      </c>
      <c r="BL126" s="287">
        <v>57944</v>
      </c>
      <c r="BM126" s="287">
        <v>28402</v>
      </c>
      <c r="BN126" s="287" t="s">
        <v>230</v>
      </c>
      <c r="BO126" s="287" t="s">
        <v>230</v>
      </c>
      <c r="BP126" s="287" t="s">
        <v>230</v>
      </c>
      <c r="BQ126" s="287" t="s">
        <v>230</v>
      </c>
      <c r="BR126" s="287" t="s">
        <v>230</v>
      </c>
      <c r="BS126" s="287" t="s">
        <v>230</v>
      </c>
      <c r="BT126" s="287"/>
      <c r="BU126" s="163">
        <f t="shared" si="472"/>
        <v>29221.05</v>
      </c>
      <c r="BV126" s="97">
        <f t="shared" si="472"/>
        <v>19844.400000000001</v>
      </c>
      <c r="BW126" s="97">
        <f t="shared" si="472"/>
        <v>20247.05</v>
      </c>
      <c r="BX126" s="97">
        <f t="shared" si="472"/>
        <v>6481.69</v>
      </c>
      <c r="BY126" s="97">
        <f t="shared" si="472"/>
        <v>9477.19</v>
      </c>
      <c r="BZ126" s="97">
        <f t="shared" si="472"/>
        <v>6791.9</v>
      </c>
      <c r="CA126" s="97">
        <f t="shared" si="472"/>
        <v>11704.4</v>
      </c>
      <c r="CB126" s="97">
        <f t="shared" si="472"/>
        <v>8020</v>
      </c>
      <c r="CC126" s="97">
        <f t="shared" si="472"/>
        <v>25966.11</v>
      </c>
      <c r="CD126" s="97">
        <f t="shared" si="472"/>
        <v>45509.57</v>
      </c>
      <c r="CE126" s="97">
        <f t="shared" si="473"/>
        <v>52133.95</v>
      </c>
      <c r="CF126" s="97">
        <f t="shared" si="473"/>
        <v>92414.06</v>
      </c>
      <c r="CG126" s="97">
        <f t="shared" si="473"/>
        <v>57922.520000000004</v>
      </c>
      <c r="CH126" s="97">
        <f t="shared" si="473"/>
        <v>34249.279999999999</v>
      </c>
      <c r="CI126" s="97">
        <f t="shared" si="473"/>
        <v>11692.95</v>
      </c>
      <c r="CJ126" s="97">
        <f t="shared" si="473"/>
        <v>14956.720000000001</v>
      </c>
      <c r="CK126" s="97">
        <f t="shared" si="473"/>
        <v>5511.8099999999995</v>
      </c>
      <c r="CL126" s="97">
        <f t="shared" si="473"/>
        <v>7102.9500000000007</v>
      </c>
      <c r="CM126" s="264">
        <f t="shared" si="473"/>
        <v>3799.6000000000004</v>
      </c>
      <c r="CN126" s="264">
        <f t="shared" si="473"/>
        <v>10775</v>
      </c>
      <c r="CO126" s="264">
        <f t="shared" si="474"/>
        <v>18683.89</v>
      </c>
      <c r="CP126" s="264">
        <f t="shared" si="474"/>
        <v>34828.43</v>
      </c>
      <c r="CQ126" s="294">
        <f t="shared" si="474"/>
        <v>52897</v>
      </c>
      <c r="CR126" s="294">
        <f t="shared" si="474"/>
        <v>6220</v>
      </c>
      <c r="CS126" s="294">
        <f t="shared" si="474"/>
        <v>5649.429999999993</v>
      </c>
      <c r="CT126" s="294">
        <f t="shared" si="474"/>
        <v>16488.32</v>
      </c>
      <c r="CU126" s="294">
        <f t="shared" si="474"/>
        <v>13677</v>
      </c>
      <c r="CV126" s="294">
        <f t="shared" si="474"/>
        <v>665.59000000000015</v>
      </c>
      <c r="CW126" s="294">
        <f t="shared" si="474"/>
        <v>2650</v>
      </c>
      <c r="CX126" s="294">
        <f t="shared" si="474"/>
        <v>1485.1499999999996</v>
      </c>
      <c r="CY126" s="294">
        <f t="shared" si="475"/>
        <v>5107</v>
      </c>
      <c r="CZ126" s="294">
        <f t="shared" si="475"/>
        <v>11114</v>
      </c>
      <c r="DA126" s="294">
        <f t="shared" si="475"/>
        <v>-35986</v>
      </c>
      <c r="DB126" s="294">
        <f t="shared" si="475"/>
        <v>-46263</v>
      </c>
      <c r="DC126" s="294">
        <f t="shared" si="475"/>
        <v>-54280</v>
      </c>
      <c r="DD126" s="294">
        <f t="shared" si="475"/>
        <v>6315</v>
      </c>
      <c r="DE126" s="294">
        <f t="shared" si="475"/>
        <v>38592</v>
      </c>
      <c r="DF126" s="294">
        <f t="shared" si="475"/>
        <v>12647</v>
      </c>
      <c r="DG126" s="294">
        <f t="shared" si="475"/>
        <v>8673</v>
      </c>
      <c r="DH126" s="294">
        <f t="shared" si="475"/>
        <v>8374</v>
      </c>
      <c r="DI126" s="294">
        <f t="shared" si="476"/>
        <v>2993</v>
      </c>
      <c r="DJ126" s="294">
        <f t="shared" si="476"/>
        <v>3551</v>
      </c>
      <c r="DK126" s="294">
        <f t="shared" si="476"/>
        <v>1304</v>
      </c>
      <c r="DL126" s="294">
        <f t="shared" si="476"/>
        <v>-7994</v>
      </c>
      <c r="DM126" s="294">
        <f t="shared" si="476"/>
        <v>53840</v>
      </c>
      <c r="DN126" s="294">
        <f t="shared" si="476"/>
        <v>79354</v>
      </c>
      <c r="DO126" s="294">
        <f t="shared" si="476"/>
        <v>69802</v>
      </c>
      <c r="DP126" s="294">
        <f t="shared" si="476"/>
        <v>-22995</v>
      </c>
      <c r="DQ126" s="294">
        <f t="shared" si="476"/>
        <v>-57542</v>
      </c>
      <c r="DR126" s="294">
        <f t="shared" si="476"/>
        <v>-25285</v>
      </c>
      <c r="DS126" s="294">
        <f t="shared" si="476"/>
        <v>-25888</v>
      </c>
      <c r="DT126" s="294" t="e">
        <f t="shared" si="476"/>
        <v>#VALUE!</v>
      </c>
      <c r="DU126" s="294" t="e">
        <f t="shared" si="476"/>
        <v>#VALUE!</v>
      </c>
      <c r="DV126" s="294" t="e">
        <f t="shared" si="476"/>
        <v>#VALUE!</v>
      </c>
      <c r="DW126" s="294" t="e">
        <f t="shared" si="476"/>
        <v>#VALUE!</v>
      </c>
      <c r="DX126" s="294" t="e">
        <f t="shared" si="476"/>
        <v>#VALUE!</v>
      </c>
      <c r="DY126" s="294" t="e">
        <f t="shared" si="476"/>
        <v>#VALUE!</v>
      </c>
      <c r="DZ126" s="327"/>
      <c r="EA126" s="61" t="str">
        <f>'MONTHLY SUMMARIES'!J90</f>
        <v>NA</v>
      </c>
    </row>
    <row r="127" spans="1:132" s="34" customFormat="1" x14ac:dyDescent="0.25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</v>
      </c>
      <c r="U127" s="190">
        <v>545.88</v>
      </c>
      <c r="V127" s="190">
        <v>1366</v>
      </c>
      <c r="W127" s="190">
        <v>6611.62</v>
      </c>
      <c r="X127" s="154">
        <v>11932.54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6370.24</v>
      </c>
      <c r="AE127" s="190">
        <v>5285</v>
      </c>
      <c r="AF127" s="190">
        <v>3723.07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7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48">
        <v>58000</v>
      </c>
      <c r="BI127" s="439">
        <v>111273</v>
      </c>
      <c r="BJ127" s="439">
        <v>82247</v>
      </c>
      <c r="BK127" s="439">
        <v>33169</v>
      </c>
      <c r="BL127" s="287">
        <v>33544</v>
      </c>
      <c r="BM127" s="287">
        <v>22796</v>
      </c>
      <c r="BN127" s="287" t="s">
        <v>230</v>
      </c>
      <c r="BO127" s="287" t="s">
        <v>230</v>
      </c>
      <c r="BP127" s="287" t="s">
        <v>230</v>
      </c>
      <c r="BQ127" s="287" t="s">
        <v>230</v>
      </c>
      <c r="BR127" s="287" t="s">
        <v>230</v>
      </c>
      <c r="BS127" s="287" t="s">
        <v>230</v>
      </c>
      <c r="BT127" s="287"/>
      <c r="BU127" s="163">
        <f t="shared" si="472"/>
        <v>0</v>
      </c>
      <c r="BV127" s="97">
        <f t="shared" si="472"/>
        <v>0</v>
      </c>
      <c r="BW127" s="97">
        <f t="shared" si="472"/>
        <v>0</v>
      </c>
      <c r="BX127" s="97">
        <f t="shared" si="472"/>
        <v>0</v>
      </c>
      <c r="BY127" s="97">
        <f t="shared" si="472"/>
        <v>0</v>
      </c>
      <c r="BZ127" s="97">
        <f t="shared" si="472"/>
        <v>54.64</v>
      </c>
      <c r="CA127" s="97">
        <f t="shared" si="472"/>
        <v>545.88</v>
      </c>
      <c r="CB127" s="97">
        <f t="shared" si="472"/>
        <v>1366</v>
      </c>
      <c r="CC127" s="97">
        <f t="shared" si="472"/>
        <v>6611.62</v>
      </c>
      <c r="CD127" s="97">
        <f t="shared" si="472"/>
        <v>11932.54</v>
      </c>
      <c r="CE127" s="97">
        <f t="shared" si="473"/>
        <v>21871</v>
      </c>
      <c r="CF127" s="97">
        <f t="shared" si="473"/>
        <v>23592</v>
      </c>
      <c r="CG127" s="97">
        <f t="shared" si="473"/>
        <v>19777</v>
      </c>
      <c r="CH127" s="97">
        <f t="shared" si="473"/>
        <v>13863.73</v>
      </c>
      <c r="CI127" s="97">
        <f t="shared" si="473"/>
        <v>8709.9599999999991</v>
      </c>
      <c r="CJ127" s="97">
        <f t="shared" si="473"/>
        <v>6370.24</v>
      </c>
      <c r="CK127" s="97">
        <f t="shared" si="473"/>
        <v>5285</v>
      </c>
      <c r="CL127" s="97">
        <f t="shared" si="473"/>
        <v>3668.4300000000003</v>
      </c>
      <c r="CM127" s="264">
        <f t="shared" si="473"/>
        <v>4423.12</v>
      </c>
      <c r="CN127" s="264">
        <f t="shared" si="473"/>
        <v>6349</v>
      </c>
      <c r="CO127" s="264">
        <f t="shared" si="474"/>
        <v>4210.38</v>
      </c>
      <c r="CP127" s="264">
        <f t="shared" si="474"/>
        <v>11614.46</v>
      </c>
      <c r="CQ127" s="294">
        <f t="shared" si="474"/>
        <v>9841</v>
      </c>
      <c r="CR127" s="294">
        <f t="shared" si="474"/>
        <v>14629</v>
      </c>
      <c r="CS127" s="294">
        <f t="shared" si="474"/>
        <v>61613</v>
      </c>
      <c r="CT127" s="294">
        <f t="shared" si="474"/>
        <v>56616.270000000004</v>
      </c>
      <c r="CU127" s="294">
        <f t="shared" si="474"/>
        <v>49367.040000000001</v>
      </c>
      <c r="CV127" s="294">
        <f t="shared" si="474"/>
        <v>42239.76</v>
      </c>
      <c r="CW127" s="294">
        <f t="shared" si="474"/>
        <v>41860</v>
      </c>
      <c r="CX127" s="294">
        <f t="shared" si="474"/>
        <v>47464.93</v>
      </c>
      <c r="CY127" s="294">
        <f t="shared" si="475"/>
        <v>45390</v>
      </c>
      <c r="CZ127" s="294">
        <f t="shared" si="475"/>
        <v>37953</v>
      </c>
      <c r="DA127" s="294">
        <f t="shared" si="475"/>
        <v>-10822</v>
      </c>
      <c r="DB127" s="294">
        <f t="shared" si="475"/>
        <v>-16567</v>
      </c>
      <c r="DC127" s="294">
        <f t="shared" si="475"/>
        <v>-6321</v>
      </c>
      <c r="DD127" s="294">
        <f t="shared" si="475"/>
        <v>38072</v>
      </c>
      <c r="DE127" s="294">
        <f t="shared" si="475"/>
        <v>-9355</v>
      </c>
      <c r="DF127" s="294">
        <f t="shared" si="475"/>
        <v>143</v>
      </c>
      <c r="DG127" s="294">
        <f t="shared" si="475"/>
        <v>-8312</v>
      </c>
      <c r="DH127" s="294">
        <f t="shared" si="475"/>
        <v>-7397</v>
      </c>
      <c r="DI127" s="294">
        <f t="shared" si="476"/>
        <v>-7996</v>
      </c>
      <c r="DJ127" s="294">
        <f t="shared" si="476"/>
        <v>-5533</v>
      </c>
      <c r="DK127" s="294">
        <f t="shared" si="476"/>
        <v>-9333</v>
      </c>
      <c r="DL127" s="294">
        <f t="shared" si="476"/>
        <v>-4642</v>
      </c>
      <c r="DM127" s="294">
        <f t="shared" si="476"/>
        <v>44764</v>
      </c>
      <c r="DN127" s="294">
        <f t="shared" si="476"/>
        <v>51020</v>
      </c>
      <c r="DO127" s="294">
        <f t="shared" si="476"/>
        <v>85882</v>
      </c>
      <c r="DP127" s="294">
        <f t="shared" si="476"/>
        <v>5954</v>
      </c>
      <c r="DQ127" s="294">
        <f t="shared" si="476"/>
        <v>-38866</v>
      </c>
      <c r="DR127" s="294">
        <f t="shared" si="476"/>
        <v>-37079</v>
      </c>
      <c r="DS127" s="294">
        <f t="shared" si="476"/>
        <v>-26969</v>
      </c>
      <c r="DT127" s="294" t="e">
        <f t="shared" si="476"/>
        <v>#VALUE!</v>
      </c>
      <c r="DU127" s="294" t="e">
        <f t="shared" si="476"/>
        <v>#VALUE!</v>
      </c>
      <c r="DV127" s="294" t="e">
        <f t="shared" si="476"/>
        <v>#VALUE!</v>
      </c>
      <c r="DW127" s="294" t="e">
        <f t="shared" si="476"/>
        <v>#VALUE!</v>
      </c>
      <c r="DX127" s="294" t="e">
        <f t="shared" si="476"/>
        <v>#VALUE!</v>
      </c>
      <c r="DY127" s="294" t="e">
        <f t="shared" si="476"/>
        <v>#VALUE!</v>
      </c>
      <c r="DZ127" s="327"/>
      <c r="EA127" s="61" t="str">
        <f>'MONTHLY SUMMARIES'!J91</f>
        <v>NA</v>
      </c>
    </row>
    <row r="128" spans="1:132" s="127" customFormat="1" x14ac:dyDescent="0.25">
      <c r="A128" s="144"/>
      <c r="B128" s="35" t="s">
        <v>148</v>
      </c>
      <c r="C128" s="128">
        <f>SUM(C123:C127)</f>
        <v>6447.76</v>
      </c>
      <c r="D128" s="129">
        <f t="shared" ref="D128:X128" si="477">SUM(D123:D127)</f>
        <v>5544.02</v>
      </c>
      <c r="E128" s="129">
        <f t="shared" si="477"/>
        <v>3541.61</v>
      </c>
      <c r="F128" s="129">
        <f t="shared" si="477"/>
        <v>2628.84</v>
      </c>
      <c r="G128" s="129">
        <f t="shared" si="477"/>
        <v>1426.73</v>
      </c>
      <c r="H128" s="129">
        <f t="shared" si="477"/>
        <v>1351.3500000000001</v>
      </c>
      <c r="I128" s="129">
        <f t="shared" si="477"/>
        <v>2602</v>
      </c>
      <c r="J128" s="129">
        <f t="shared" si="477"/>
        <v>3114.1</v>
      </c>
      <c r="K128" s="129">
        <f t="shared" si="477"/>
        <v>9419.19</v>
      </c>
      <c r="L128" s="131">
        <f t="shared" si="477"/>
        <v>32561.680000000004</v>
      </c>
      <c r="M128" s="129">
        <f t="shared" si="477"/>
        <v>68785.67</v>
      </c>
      <c r="N128" s="129">
        <f t="shared" si="477"/>
        <v>153570.65</v>
      </c>
      <c r="O128" s="129">
        <f t="shared" si="477"/>
        <v>458730.15</v>
      </c>
      <c r="P128" s="129">
        <f t="shared" si="477"/>
        <v>394709.49000000005</v>
      </c>
      <c r="Q128" s="138">
        <f t="shared" si="477"/>
        <v>267204.57</v>
      </c>
      <c r="R128" s="138">
        <f t="shared" si="477"/>
        <v>122918.99</v>
      </c>
      <c r="S128" s="138">
        <f t="shared" si="477"/>
        <v>97761.700000000012</v>
      </c>
      <c r="T128" s="138">
        <f t="shared" si="477"/>
        <v>80673.14</v>
      </c>
      <c r="U128" s="138">
        <f t="shared" si="477"/>
        <v>92798.09</v>
      </c>
      <c r="V128" s="138">
        <f t="shared" si="477"/>
        <v>116986</v>
      </c>
      <c r="W128" s="138">
        <f t="shared" si="477"/>
        <v>229472.78999999998</v>
      </c>
      <c r="X128" s="131">
        <f t="shared" si="477"/>
        <v>400020.89999999997</v>
      </c>
      <c r="Y128" s="138">
        <v>585788</v>
      </c>
      <c r="Z128" s="231">
        <v>643831</v>
      </c>
      <c r="AA128" s="138">
        <f t="shared" ref="AA128" si="478">SUM(AA123:AA127)</f>
        <v>601035.81000000006</v>
      </c>
      <c r="AB128" s="231">
        <v>396260.11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58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1">
        <v>611564</v>
      </c>
      <c r="BI128" s="438">
        <v>792888</v>
      </c>
      <c r="BJ128" s="438">
        <v>774105</v>
      </c>
      <c r="BK128" s="438">
        <v>581588</v>
      </c>
      <c r="BL128" s="286">
        <v>512053</v>
      </c>
      <c r="BM128" s="286">
        <v>236783</v>
      </c>
      <c r="BN128" s="286">
        <v>0</v>
      </c>
      <c r="BO128" s="286">
        <v>0</v>
      </c>
      <c r="BP128" s="286">
        <v>0</v>
      </c>
      <c r="BQ128" s="286">
        <v>0</v>
      </c>
      <c r="BR128" s="286">
        <v>0</v>
      </c>
      <c r="BS128" s="286">
        <v>0</v>
      </c>
      <c r="BT128" s="286"/>
      <c r="BU128" s="130">
        <f t="shared" ref="BU128:BU146" si="479">SUM(BU123:BU127)</f>
        <v>452282.38999999996</v>
      </c>
      <c r="BV128" s="132">
        <f t="shared" ref="BV128:BX128" si="480">SUM(BV123:BV127)</f>
        <v>389165.47000000003</v>
      </c>
      <c r="BW128" s="132">
        <f t="shared" si="480"/>
        <v>263662.96000000002</v>
      </c>
      <c r="BX128" s="132">
        <f t="shared" si="480"/>
        <v>120290.15000000001</v>
      </c>
      <c r="BY128" s="132">
        <f t="shared" ref="BY128:BZ128" si="481">SUM(BY123:BY127)</f>
        <v>96334.97</v>
      </c>
      <c r="BZ128" s="132">
        <f t="shared" si="481"/>
        <v>79321.789999999994</v>
      </c>
      <c r="CA128" s="132">
        <f t="shared" ref="CA128:CB128" si="482">SUM(CA123:CA127)</f>
        <v>90196.09</v>
      </c>
      <c r="CB128" s="132">
        <f t="shared" si="482"/>
        <v>113871.9</v>
      </c>
      <c r="CC128" s="132">
        <f t="shared" ref="CC128:CD128" si="483">SUM(CC123:CC127)</f>
        <v>220053.59999999998</v>
      </c>
      <c r="CD128" s="132">
        <f t="shared" si="483"/>
        <v>367459.22</v>
      </c>
      <c r="CE128" s="132">
        <f t="shared" ref="CE128:CF128" si="484">SUM(CE123:CE127)</f>
        <v>517002.33</v>
      </c>
      <c r="CF128" s="132">
        <f t="shared" si="484"/>
        <v>490260.35000000003</v>
      </c>
      <c r="CG128" s="132">
        <f t="shared" ref="CG128:CH128" si="485">SUM(CG123:CG127)</f>
        <v>142305.66000000003</v>
      </c>
      <c r="CH128" s="132">
        <f t="shared" si="485"/>
        <v>1550.619999999999</v>
      </c>
      <c r="CI128" s="132">
        <f t="shared" ref="CI128:CJ128" si="486">SUM(CI123:CI127)</f>
        <v>-41664.44000000001</v>
      </c>
      <c r="CJ128" s="132">
        <f t="shared" si="486"/>
        <v>29008.350000000006</v>
      </c>
      <c r="CK128" s="132">
        <f t="shared" ref="CK128:CL128" si="487">SUM(CK123:CK127)</f>
        <v>20613.299999999996</v>
      </c>
      <c r="CL128" s="132">
        <f t="shared" si="487"/>
        <v>27165.79</v>
      </c>
      <c r="CM128" s="265">
        <f t="shared" ref="CM128:CN128" si="488">SUM(CM123:CM127)</f>
        <v>23182.91</v>
      </c>
      <c r="CN128" s="265">
        <f t="shared" si="488"/>
        <v>12972</v>
      </c>
      <c r="CO128" s="265">
        <f t="shared" ref="CO128:CQ128" si="489">SUM(CO123:CO127)</f>
        <v>30148.209999999995</v>
      </c>
      <c r="CP128" s="265">
        <f t="shared" si="489"/>
        <v>112388.1</v>
      </c>
      <c r="CQ128" s="295">
        <f t="shared" si="489"/>
        <v>98495</v>
      </c>
      <c r="CR128" s="295">
        <f t="shared" ref="CR128:CS128" si="490">SUM(CR123:CR127)</f>
        <v>154963</v>
      </c>
      <c r="CS128" s="295">
        <f t="shared" si="490"/>
        <v>137943.18999999997</v>
      </c>
      <c r="CT128" s="295">
        <f t="shared" ref="CT128:CU128" si="491">SUM(CT123:CT127)</f>
        <v>130714.89</v>
      </c>
      <c r="CU128" s="295">
        <f t="shared" si="491"/>
        <v>108830.87</v>
      </c>
      <c r="CV128" s="295">
        <f t="shared" ref="CV128" si="492">SUM(CV123:CV127)</f>
        <v>55494.66</v>
      </c>
      <c r="CW128" s="295">
        <f t="shared" ref="CW128" si="493">SUM(CW123:CW127)</f>
        <v>75174</v>
      </c>
      <c r="CX128" s="295">
        <f t="shared" ref="CX128" si="494">SUM(CX123:CX127)</f>
        <v>71673.070000000007</v>
      </c>
      <c r="CY128" s="295">
        <f t="shared" ref="CY128" si="495">SUM(CY123:CY127)</f>
        <v>77288</v>
      </c>
      <c r="CZ128" s="295">
        <f t="shared" ref="CZ128" si="496">SUM(CZ123:CZ127)</f>
        <v>97727</v>
      </c>
      <c r="DA128" s="295">
        <f t="shared" ref="DA128" si="497">SUM(DA123:DA127)</f>
        <v>-238036</v>
      </c>
      <c r="DB128" s="295">
        <f t="shared" ref="DB128" si="498">SUM(DB123:DB127)</f>
        <v>-429371</v>
      </c>
      <c r="DC128" s="295">
        <f t="shared" ref="DC128" si="499">SUM(DC123:DC127)</f>
        <v>-392282</v>
      </c>
      <c r="DD128" s="295">
        <f t="shared" ref="DD128:DE128" si="500">SUM(DD123:DD127)</f>
        <v>24874</v>
      </c>
      <c r="DE128" s="295">
        <f t="shared" si="500"/>
        <v>118211</v>
      </c>
      <c r="DF128" s="295">
        <f t="shared" ref="DF128" si="501">SUM(DF123:DF127)</f>
        <v>51409</v>
      </c>
      <c r="DG128" s="295">
        <f t="shared" ref="DG128" si="502">SUM(DG123:DG127)</f>
        <v>21317</v>
      </c>
      <c r="DH128" s="295">
        <f t="shared" ref="DH128" si="503">SUM(DH123:DH127)</f>
        <v>2279</v>
      </c>
      <c r="DI128" s="295">
        <f t="shared" ref="DI128" si="504">SUM(DI123:DI127)</f>
        <v>-35740</v>
      </c>
      <c r="DJ128" s="295">
        <f t="shared" ref="DJ128" si="505">SUM(DJ123:DJ127)</f>
        <v>-15252</v>
      </c>
      <c r="DK128" s="295">
        <f t="shared" ref="DK128:DL128" si="506">SUM(DK123:DK127)</f>
        <v>-7166</v>
      </c>
      <c r="DL128" s="295">
        <f t="shared" si="506"/>
        <v>-41582</v>
      </c>
      <c r="DM128" s="295">
        <f t="shared" ref="DM128:DN128" si="507">SUM(DM123:DM127)</f>
        <v>317287</v>
      </c>
      <c r="DN128" s="295">
        <f t="shared" si="507"/>
        <v>528526</v>
      </c>
      <c r="DO128" s="295">
        <f t="shared" ref="DO128:DP128" si="508">SUM(DO123:DO127)</f>
        <v>500887</v>
      </c>
      <c r="DP128" s="295">
        <f t="shared" si="508"/>
        <v>-49563</v>
      </c>
      <c r="DQ128" s="295">
        <f t="shared" ref="DQ128" si="509">SUM(DQ123:DQ127)</f>
        <v>-275602</v>
      </c>
      <c r="DR128" s="295">
        <f t="shared" ref="DR128:DS128" si="510">SUM(DR123:DR127)</f>
        <v>-66331</v>
      </c>
      <c r="DS128" s="295">
        <f t="shared" si="510"/>
        <v>-118905</v>
      </c>
      <c r="DT128" s="295" t="e">
        <f t="shared" ref="DT128" si="511">SUM(DT123:DT127)</f>
        <v>#VALUE!</v>
      </c>
      <c r="DU128" s="295" t="e">
        <f t="shared" ref="DU128:DV128" si="512">SUM(DU123:DU127)</f>
        <v>#VALUE!</v>
      </c>
      <c r="DV128" s="295" t="e">
        <f t="shared" si="512"/>
        <v>#VALUE!</v>
      </c>
      <c r="DW128" s="295" t="e">
        <f t="shared" ref="DW128" si="513">SUM(DW123:DW127)</f>
        <v>#VALUE!</v>
      </c>
      <c r="DX128" s="295" t="e">
        <f t="shared" ref="DX128:DY128" si="514">SUM(DX123:DX127)</f>
        <v>#VALUE!</v>
      </c>
      <c r="DY128" s="295" t="e">
        <f t="shared" si="514"/>
        <v>#VALUE!</v>
      </c>
      <c r="DZ128" s="328"/>
      <c r="EA128" s="82">
        <f>SUM(EA123:EA127)</f>
        <v>0</v>
      </c>
      <c r="EB128" s="34"/>
    </row>
    <row r="129" spans="1:132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327"/>
      <c r="EA129" s="46"/>
    </row>
    <row r="130" spans="1:132" s="34" customFormat="1" x14ac:dyDescent="0.25">
      <c r="A130" s="143"/>
      <c r="B130" s="35" t="s">
        <v>141</v>
      </c>
      <c r="C130" s="94">
        <f>C116+C123</f>
        <v>30707044.260000002</v>
      </c>
      <c r="D130" s="95">
        <f t="shared" ref="D130:Q130" si="515">D116+D123</f>
        <v>20918769.620000001</v>
      </c>
      <c r="E130" s="95">
        <f t="shared" si="515"/>
        <v>12820560.579999998</v>
      </c>
      <c r="F130" s="95">
        <f t="shared" si="515"/>
        <v>7184646.3800000008</v>
      </c>
      <c r="G130" s="95">
        <f t="shared" si="515"/>
        <v>5414460.3300000001</v>
      </c>
      <c r="H130" s="95">
        <f t="shared" si="515"/>
        <v>4805277.2299999995</v>
      </c>
      <c r="I130" s="95">
        <f t="shared" si="515"/>
        <v>4995457.1100000003</v>
      </c>
      <c r="J130" s="95">
        <f t="shared" si="515"/>
        <v>6760753.1399999997</v>
      </c>
      <c r="K130" s="95">
        <f t="shared" si="515"/>
        <v>11659329.33</v>
      </c>
      <c r="L130" s="96">
        <f t="shared" si="515"/>
        <v>27116721.779999997</v>
      </c>
      <c r="M130" s="95">
        <f t="shared" si="515"/>
        <v>32224911.07</v>
      </c>
      <c r="N130" s="95">
        <f t="shared" si="515"/>
        <v>28612815.25</v>
      </c>
      <c r="O130" s="95">
        <f t="shared" si="515"/>
        <v>25912851.920000002</v>
      </c>
      <c r="P130" s="95">
        <f t="shared" si="515"/>
        <v>22838346.879999999</v>
      </c>
      <c r="Q130" s="95">
        <f t="shared" si="515"/>
        <v>15475656.799999999</v>
      </c>
      <c r="R130" s="95">
        <f t="shared" ref="R130:S130" si="516">R116+R123</f>
        <v>7187818.1700000009</v>
      </c>
      <c r="S130" s="95">
        <f t="shared" si="516"/>
        <v>5516209.1699999999</v>
      </c>
      <c r="T130" s="95">
        <f t="shared" ref="T130:U130" si="517">T116+T123</f>
        <v>4382922.0299999993</v>
      </c>
      <c r="U130" s="95">
        <f t="shared" si="517"/>
        <v>5066433.8999999994</v>
      </c>
      <c r="V130" s="95">
        <f t="shared" ref="V130:W130" si="518">V116+V123</f>
        <v>5848579</v>
      </c>
      <c r="W130" s="95">
        <f t="shared" si="518"/>
        <v>10866755.030000001</v>
      </c>
      <c r="X130" s="96">
        <f t="shared" ref="X130" si="519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7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2">
        <v>38702310</v>
      </c>
      <c r="BI130" s="439">
        <v>47297945</v>
      </c>
      <c r="BJ130" s="439">
        <v>49692865</v>
      </c>
      <c r="BK130" s="439">
        <v>42228812</v>
      </c>
      <c r="BL130" s="287">
        <v>35170970</v>
      </c>
      <c r="BM130" s="287">
        <v>15934126</v>
      </c>
      <c r="BN130" s="287">
        <v>9786327</v>
      </c>
      <c r="BO130" s="287">
        <v>8845515</v>
      </c>
      <c r="BP130" s="287">
        <v>8822525</v>
      </c>
      <c r="BQ130" s="287">
        <v>8845515</v>
      </c>
      <c r="BR130" s="287">
        <v>10745418</v>
      </c>
      <c r="BS130" s="287">
        <v>14496636</v>
      </c>
      <c r="BT130" s="287"/>
      <c r="BU130" s="31">
        <f t="shared" ref="BU130:DY130" si="520">O130-C130</f>
        <v>-4794192.34</v>
      </c>
      <c r="BV130" s="97">
        <f t="shared" si="520"/>
        <v>1919577.2599999979</v>
      </c>
      <c r="BW130" s="97">
        <f t="shared" si="520"/>
        <v>2655096.2200000007</v>
      </c>
      <c r="BX130" s="97">
        <f t="shared" si="520"/>
        <v>3171.7900000000373</v>
      </c>
      <c r="BY130" s="97">
        <f t="shared" si="520"/>
        <v>101748.83999999985</v>
      </c>
      <c r="BZ130" s="97">
        <f t="shared" si="520"/>
        <v>-422355.20000000019</v>
      </c>
      <c r="CA130" s="97">
        <f t="shared" si="520"/>
        <v>70976.789999999106</v>
      </c>
      <c r="CB130" s="97">
        <f t="shared" si="520"/>
        <v>-912174.13999999966</v>
      </c>
      <c r="CC130" s="97">
        <f t="shared" si="520"/>
        <v>-792574.29999999888</v>
      </c>
      <c r="CD130" s="97">
        <f t="shared" si="520"/>
        <v>-3096368.2199999951</v>
      </c>
      <c r="CE130" s="97">
        <f t="shared" si="520"/>
        <v>2026078.9299999997</v>
      </c>
      <c r="CF130" s="97">
        <f t="shared" si="520"/>
        <v>7539396.75</v>
      </c>
      <c r="CG130" s="97">
        <f t="shared" si="520"/>
        <v>7271240.879999999</v>
      </c>
      <c r="CH130" s="97">
        <f t="shared" si="520"/>
        <v>-1240054.870000001</v>
      </c>
      <c r="CI130" s="97">
        <f t="shared" si="520"/>
        <v>-3491454.9099999983</v>
      </c>
      <c r="CJ130" s="97">
        <f t="shared" si="520"/>
        <v>-68001.85000000149</v>
      </c>
      <c r="CK130" s="97">
        <f t="shared" si="520"/>
        <v>98519.830000000075</v>
      </c>
      <c r="CL130" s="97">
        <f t="shared" si="520"/>
        <v>828858.93000000063</v>
      </c>
      <c r="CM130" s="264">
        <f t="shared" si="520"/>
        <v>405227.10000000056</v>
      </c>
      <c r="CN130" s="264">
        <f t="shared" si="520"/>
        <v>-131677</v>
      </c>
      <c r="CO130" s="264">
        <f t="shared" si="520"/>
        <v>2215925.9699999988</v>
      </c>
      <c r="CP130" s="264">
        <f t="shared" si="520"/>
        <v>8085419.4399999976</v>
      </c>
      <c r="CQ130" s="294">
        <f t="shared" si="520"/>
        <v>5967374</v>
      </c>
      <c r="CR130" s="294">
        <f t="shared" si="520"/>
        <v>8765880</v>
      </c>
      <c r="CS130" s="294">
        <f t="shared" si="520"/>
        <v>7393548.1999999993</v>
      </c>
      <c r="CT130" s="294">
        <f t="shared" si="520"/>
        <v>7200833.9900000021</v>
      </c>
      <c r="CU130" s="294">
        <f t="shared" si="520"/>
        <v>5791157.1099999994</v>
      </c>
      <c r="CV130" s="294">
        <f t="shared" si="520"/>
        <v>3102100.6800000006</v>
      </c>
      <c r="CW130" s="294">
        <f t="shared" si="520"/>
        <v>3013911</v>
      </c>
      <c r="CX130" s="294">
        <f t="shared" si="520"/>
        <v>2110755.04</v>
      </c>
      <c r="CY130" s="294">
        <f t="shared" si="520"/>
        <v>2662017</v>
      </c>
      <c r="CZ130" s="294">
        <f t="shared" si="520"/>
        <v>3582748</v>
      </c>
      <c r="DA130" s="294">
        <f t="shared" si="520"/>
        <v>2008049</v>
      </c>
      <c r="DB130" s="294">
        <f t="shared" si="520"/>
        <v>4396479</v>
      </c>
      <c r="DC130" s="294">
        <f t="shared" si="520"/>
        <v>6577582</v>
      </c>
      <c r="DD130" s="294">
        <f t="shared" si="520"/>
        <v>-968513</v>
      </c>
      <c r="DE130" s="294">
        <f t="shared" si="520"/>
        <v>1901490</v>
      </c>
      <c r="DF130" s="294">
        <f t="shared" si="520"/>
        <v>-1626965</v>
      </c>
      <c r="DG130" s="294">
        <f t="shared" si="520"/>
        <v>-3265283</v>
      </c>
      <c r="DH130" s="294">
        <f t="shared" si="520"/>
        <v>-2172428</v>
      </c>
      <c r="DI130" s="294">
        <f t="shared" si="520"/>
        <v>-2759579</v>
      </c>
      <c r="DJ130" s="294">
        <f t="shared" si="520"/>
        <v>-1753313</v>
      </c>
      <c r="DK130" s="294">
        <f t="shared" si="520"/>
        <v>-2009946</v>
      </c>
      <c r="DL130" s="294">
        <f t="shared" si="520"/>
        <v>-3175918</v>
      </c>
      <c r="DM130" s="294">
        <f t="shared" si="520"/>
        <v>824835</v>
      </c>
      <c r="DN130" s="294">
        <f t="shared" si="520"/>
        <v>2200058</v>
      </c>
      <c r="DO130" s="294">
        <f t="shared" si="520"/>
        <v>501999</v>
      </c>
      <c r="DP130" s="294">
        <f t="shared" si="520"/>
        <v>5743286</v>
      </c>
      <c r="DQ130" s="294">
        <f t="shared" si="520"/>
        <v>-250319</v>
      </c>
      <c r="DR130" s="294">
        <f t="shared" si="520"/>
        <v>7998809</v>
      </c>
      <c r="DS130" s="294">
        <f t="shared" si="520"/>
        <v>1424050</v>
      </c>
      <c r="DT130" s="294">
        <f t="shared" si="520"/>
        <v>1736838</v>
      </c>
      <c r="DU130" s="294">
        <f t="shared" si="520"/>
        <v>2976454</v>
      </c>
      <c r="DV130" s="294">
        <f t="shared" si="520"/>
        <v>3253302</v>
      </c>
      <c r="DW130" s="294">
        <f t="shared" si="520"/>
        <v>2721783</v>
      </c>
      <c r="DX130" s="294">
        <f t="shared" si="520"/>
        <v>4621686</v>
      </c>
      <c r="DY130" s="294">
        <f t="shared" si="520"/>
        <v>-1418929</v>
      </c>
      <c r="DZ130" s="327"/>
      <c r="EA130" s="61">
        <f>'MONTHLY SUMMARIES'!J94</f>
        <v>14496636</v>
      </c>
    </row>
    <row r="131" spans="1:132" s="34" customFormat="1" x14ac:dyDescent="0.2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23590520.210000001</v>
      </c>
      <c r="Y131" s="208">
        <f>Y130-Y132</f>
        <v>33636440.990000002</v>
      </c>
      <c r="Z131" s="208">
        <f>Z130-Z132</f>
        <v>35520374.329999998</v>
      </c>
      <c r="AA131" s="208">
        <f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7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2">
        <v>38209830</v>
      </c>
      <c r="BI131" s="439">
        <v>46681605</v>
      </c>
      <c r="BJ131" s="439">
        <v>49047665</v>
      </c>
      <c r="BK131" s="439">
        <v>41697573</v>
      </c>
      <c r="BL131" s="287">
        <v>34720614</v>
      </c>
      <c r="BM131" s="287">
        <v>15734993</v>
      </c>
      <c r="BN131" s="287">
        <v>9786327</v>
      </c>
      <c r="BO131" s="287">
        <v>8845515</v>
      </c>
      <c r="BP131" s="287">
        <v>8822525</v>
      </c>
      <c r="BQ131" s="287">
        <v>8845515</v>
      </c>
      <c r="BR131" s="287">
        <v>10745418</v>
      </c>
      <c r="BS131" s="287">
        <v>14496636</v>
      </c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327"/>
      <c r="EA131" s="75">
        <f>EA130-EA132</f>
        <v>14496636</v>
      </c>
    </row>
    <row r="132" spans="1:132" s="34" customFormat="1" x14ac:dyDescent="0.2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429833.35</v>
      </c>
      <c r="Y132" s="208">
        <f>327668.81+286880.2</f>
        <v>614549.01</v>
      </c>
      <c r="Z132" s="208">
        <v>631837.66999999993</v>
      </c>
      <c r="AA132" s="236">
        <v>559022.4</v>
      </c>
      <c r="AB132" s="236">
        <v>380903.07</v>
      </c>
      <c r="AC132" s="236">
        <v>214642.72</v>
      </c>
      <c r="AD132" s="236">
        <v>127860.95000000001</v>
      </c>
      <c r="AE132" s="236">
        <v>93970.44</v>
      </c>
      <c r="AF132" s="236">
        <v>85201.56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7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2">
        <v>492480</v>
      </c>
      <c r="BI132" s="439">
        <v>616340</v>
      </c>
      <c r="BJ132" s="439">
        <v>645200</v>
      </c>
      <c r="BK132" s="439">
        <v>531239</v>
      </c>
      <c r="BL132" s="287">
        <v>450356</v>
      </c>
      <c r="BM132" s="287">
        <v>199133</v>
      </c>
      <c r="BN132" s="287">
        <v>0</v>
      </c>
      <c r="BO132" s="287">
        <v>0</v>
      </c>
      <c r="BP132" s="287">
        <v>0</v>
      </c>
      <c r="BQ132" s="287">
        <v>0</v>
      </c>
      <c r="BR132" s="287">
        <v>0</v>
      </c>
      <c r="BS132" s="287">
        <v>0</v>
      </c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327"/>
      <c r="EA132" s="61">
        <v>0</v>
      </c>
    </row>
    <row r="133" spans="1:132" s="34" customFormat="1" x14ac:dyDescent="0.25">
      <c r="A133" s="143"/>
      <c r="B133" s="35" t="s">
        <v>144</v>
      </c>
      <c r="C133" s="94">
        <f t="shared" ref="C133:P133" si="521">C117+C124</f>
        <v>2064798.0999999999</v>
      </c>
      <c r="D133" s="95">
        <f t="shared" si="521"/>
        <v>1681719.2000000002</v>
      </c>
      <c r="E133" s="95">
        <f t="shared" si="521"/>
        <v>841091.67</v>
      </c>
      <c r="F133" s="95">
        <f t="shared" si="521"/>
        <v>524961.82999999996</v>
      </c>
      <c r="G133" s="95">
        <f t="shared" si="521"/>
        <v>339897.84</v>
      </c>
      <c r="H133" s="95">
        <f t="shared" si="521"/>
        <v>285638.28999999998</v>
      </c>
      <c r="I133" s="95">
        <f t="shared" si="521"/>
        <v>299466.99</v>
      </c>
      <c r="J133" s="95">
        <f t="shared" si="521"/>
        <v>408495.91</v>
      </c>
      <c r="K133" s="95">
        <f t="shared" si="521"/>
        <v>732007.59</v>
      </c>
      <c r="L133" s="96">
        <f t="shared" si="521"/>
        <v>1974673.06</v>
      </c>
      <c r="M133" s="95">
        <f t="shared" si="521"/>
        <v>2092179.02</v>
      </c>
      <c r="N133" s="95">
        <f t="shared" si="521"/>
        <v>1922755.96</v>
      </c>
      <c r="O133" s="95">
        <f t="shared" si="521"/>
        <v>1695440.9</v>
      </c>
      <c r="P133" s="95">
        <f t="shared" si="521"/>
        <v>1664794.1</v>
      </c>
      <c r="Q133" s="95">
        <f>Q117+Q124</f>
        <v>936221.08000000007</v>
      </c>
      <c r="R133" s="95">
        <f t="shared" ref="R133:S133" si="522">R117+R124</f>
        <v>490451.13999999996</v>
      </c>
      <c r="S133" s="95">
        <f t="shared" si="522"/>
        <v>374775.03999999998</v>
      </c>
      <c r="T133" s="95">
        <f t="shared" ref="T133:U133" si="523">T117+T124</f>
        <v>272823.09000000003</v>
      </c>
      <c r="U133" s="95">
        <f t="shared" si="523"/>
        <v>305756.78999999998</v>
      </c>
      <c r="V133" s="95">
        <f t="shared" ref="V133:W133" si="524">V117+V124</f>
        <v>370284</v>
      </c>
      <c r="W133" s="95">
        <f t="shared" si="524"/>
        <v>792894.68</v>
      </c>
      <c r="X133" s="96">
        <f t="shared" ref="X133" si="525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917687.83</v>
      </c>
      <c r="AD133" s="190">
        <v>688597.05</v>
      </c>
      <c r="AE133" s="190">
        <v>481908</v>
      </c>
      <c r="AF133" s="190">
        <v>371495.49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7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2">
        <v>3611732</v>
      </c>
      <c r="BI133" s="439">
        <v>4489465</v>
      </c>
      <c r="BJ133" s="439">
        <v>4837969</v>
      </c>
      <c r="BK133" s="439">
        <v>4232270</v>
      </c>
      <c r="BL133" s="287">
        <v>4048941</v>
      </c>
      <c r="BM133" s="287">
        <v>1600615</v>
      </c>
      <c r="BN133" s="287">
        <v>1050248</v>
      </c>
      <c r="BO133" s="287">
        <v>569376</v>
      </c>
      <c r="BP133" s="287">
        <v>567289</v>
      </c>
      <c r="BQ133" s="287">
        <v>569376</v>
      </c>
      <c r="BR133" s="287">
        <v>698504</v>
      </c>
      <c r="BS133" s="287">
        <v>1088903</v>
      </c>
      <c r="BT133" s="287"/>
      <c r="BU133" s="31">
        <f t="shared" ref="BU133:DY133" si="526">O133-C133</f>
        <v>-369357.19999999995</v>
      </c>
      <c r="BV133" s="97">
        <f t="shared" si="526"/>
        <v>-16925.100000000093</v>
      </c>
      <c r="BW133" s="97">
        <f t="shared" si="526"/>
        <v>95129.410000000033</v>
      </c>
      <c r="BX133" s="97">
        <f t="shared" si="526"/>
        <v>-34510.69</v>
      </c>
      <c r="BY133" s="97">
        <f t="shared" si="526"/>
        <v>34877.199999999953</v>
      </c>
      <c r="BZ133" s="97">
        <f t="shared" si="526"/>
        <v>-12815.199999999953</v>
      </c>
      <c r="CA133" s="97">
        <f t="shared" si="526"/>
        <v>6289.7999999999884</v>
      </c>
      <c r="CB133" s="97">
        <f t="shared" si="526"/>
        <v>-38211.909999999974</v>
      </c>
      <c r="CC133" s="97">
        <f t="shared" si="526"/>
        <v>60887.090000000084</v>
      </c>
      <c r="CD133" s="97">
        <f t="shared" si="526"/>
        <v>-61294.240000000224</v>
      </c>
      <c r="CE133" s="97">
        <f t="shared" si="526"/>
        <v>477438.98</v>
      </c>
      <c r="CF133" s="97">
        <f t="shared" si="526"/>
        <v>779397.04</v>
      </c>
      <c r="CG133" s="97">
        <f t="shared" si="526"/>
        <v>842087.58999999985</v>
      </c>
      <c r="CH133" s="97">
        <f t="shared" si="526"/>
        <v>262502.15999999992</v>
      </c>
      <c r="CI133" s="97">
        <f t="shared" si="526"/>
        <v>-18533.250000000116</v>
      </c>
      <c r="CJ133" s="97">
        <f t="shared" si="526"/>
        <v>198145.91000000009</v>
      </c>
      <c r="CK133" s="97">
        <f t="shared" si="526"/>
        <v>107132.96000000002</v>
      </c>
      <c r="CL133" s="97">
        <f t="shared" si="526"/>
        <v>98672.399999999965</v>
      </c>
      <c r="CM133" s="264">
        <f t="shared" si="526"/>
        <v>91878.210000000021</v>
      </c>
      <c r="CN133" s="264">
        <f t="shared" si="526"/>
        <v>56832</v>
      </c>
      <c r="CO133" s="264">
        <f t="shared" si="526"/>
        <v>344923.31999999995</v>
      </c>
      <c r="CP133" s="264">
        <f t="shared" si="526"/>
        <v>596589.18000000017</v>
      </c>
      <c r="CQ133" s="294">
        <f t="shared" si="526"/>
        <v>641479</v>
      </c>
      <c r="CR133" s="294">
        <f t="shared" si="526"/>
        <v>910063</v>
      </c>
      <c r="CS133" s="294">
        <f t="shared" si="526"/>
        <v>836053.51000000024</v>
      </c>
      <c r="CT133" s="294">
        <f t="shared" si="526"/>
        <v>743824.74</v>
      </c>
      <c r="CU133" s="294">
        <f t="shared" si="526"/>
        <v>769152.17</v>
      </c>
      <c r="CV133" s="294">
        <f t="shared" si="526"/>
        <v>287132.94999999995</v>
      </c>
      <c r="CW133" s="294">
        <f t="shared" si="526"/>
        <v>220728</v>
      </c>
      <c r="CX133" s="294">
        <f t="shared" si="526"/>
        <v>180341.51</v>
      </c>
      <c r="CY133" s="294">
        <f t="shared" si="526"/>
        <v>226753</v>
      </c>
      <c r="CZ133" s="294">
        <f t="shared" si="526"/>
        <v>348307</v>
      </c>
      <c r="DA133" s="294">
        <f t="shared" si="526"/>
        <v>308782</v>
      </c>
      <c r="DB133" s="294">
        <f t="shared" si="526"/>
        <v>1108959</v>
      </c>
      <c r="DC133" s="294">
        <f t="shared" si="526"/>
        <v>1010180</v>
      </c>
      <c r="DD133" s="294">
        <f t="shared" si="526"/>
        <v>661785</v>
      </c>
      <c r="DE133" s="294">
        <f t="shared" si="526"/>
        <v>889054</v>
      </c>
      <c r="DF133" s="294">
        <f t="shared" si="526"/>
        <v>304602</v>
      </c>
      <c r="DG133" s="294">
        <f t="shared" si="526"/>
        <v>88810</v>
      </c>
      <c r="DH133" s="294">
        <f t="shared" si="526"/>
        <v>1533</v>
      </c>
      <c r="DI133" s="294">
        <f t="shared" si="526"/>
        <v>-167809</v>
      </c>
      <c r="DJ133" s="294">
        <f t="shared" si="526"/>
        <v>-17839</v>
      </c>
      <c r="DK133" s="294">
        <f t="shared" si="526"/>
        <v>-65841</v>
      </c>
      <c r="DL133" s="294">
        <f t="shared" si="526"/>
        <v>-216876</v>
      </c>
      <c r="DM133" s="294">
        <f t="shared" si="526"/>
        <v>171062</v>
      </c>
      <c r="DN133" s="294">
        <f t="shared" si="526"/>
        <v>-7195</v>
      </c>
      <c r="DO133" s="294">
        <f t="shared" si="526"/>
        <v>268188</v>
      </c>
      <c r="DP133" s="294">
        <f t="shared" si="526"/>
        <v>563968</v>
      </c>
      <c r="DQ133" s="294">
        <f t="shared" si="526"/>
        <v>-30366</v>
      </c>
      <c r="DR133" s="294">
        <f t="shared" si="526"/>
        <v>1073218</v>
      </c>
      <c r="DS133" s="294">
        <f t="shared" si="526"/>
        <v>-175035</v>
      </c>
      <c r="DT133" s="294">
        <f t="shared" si="526"/>
        <v>72985</v>
      </c>
      <c r="DU133" s="294">
        <f t="shared" si="526"/>
        <v>34549</v>
      </c>
      <c r="DV133" s="294">
        <f t="shared" si="526"/>
        <v>33291</v>
      </c>
      <c r="DW133" s="294">
        <f t="shared" si="526"/>
        <v>10829</v>
      </c>
      <c r="DX133" s="294">
        <f t="shared" si="526"/>
        <v>139957</v>
      </c>
      <c r="DY133" s="294">
        <f t="shared" si="526"/>
        <v>-528759</v>
      </c>
      <c r="DZ133" s="327"/>
      <c r="EA133" s="61">
        <f>'MONTHLY SUMMARIES'!J95</f>
        <v>1088903</v>
      </c>
    </row>
    <row r="134" spans="1:132" s="34" customFormat="1" x14ac:dyDescent="0.2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1856033.7099999997</v>
      </c>
      <c r="Y134" s="208">
        <f>Y133-Y135</f>
        <v>2491144.62</v>
      </c>
      <c r="Z134" s="208">
        <f>Z133-Z135</f>
        <v>2620386.62</v>
      </c>
      <c r="AA134" s="208">
        <f>AA133-AA135</f>
        <v>2466032.61</v>
      </c>
      <c r="AB134" s="236">
        <v>1875002.29</v>
      </c>
      <c r="AC134" s="236">
        <v>895730.38</v>
      </c>
      <c r="AD134" s="236">
        <v>673069.31</v>
      </c>
      <c r="AE134" s="236">
        <v>467694.29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7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2">
        <v>3548360</v>
      </c>
      <c r="BI134" s="439">
        <v>4413113</v>
      </c>
      <c r="BJ134" s="439">
        <v>4754337</v>
      </c>
      <c r="BK134" s="439">
        <v>4168819</v>
      </c>
      <c r="BL134" s="287">
        <v>3992175</v>
      </c>
      <c r="BM134" s="287">
        <v>1581288</v>
      </c>
      <c r="BN134" s="287">
        <v>1050248</v>
      </c>
      <c r="BO134" s="287">
        <v>569376</v>
      </c>
      <c r="BP134" s="287">
        <v>567289</v>
      </c>
      <c r="BQ134" s="287">
        <v>569376</v>
      </c>
      <c r="BR134" s="287">
        <v>698504</v>
      </c>
      <c r="BS134" s="287">
        <v>1088903</v>
      </c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327"/>
      <c r="EA134" s="75">
        <f>EA133-EA135</f>
        <v>1088903</v>
      </c>
    </row>
    <row r="135" spans="1:132" s="34" customFormat="1" x14ac:dyDescent="0.2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</v>
      </c>
      <c r="Y135" s="208">
        <f>41610.85+36862.53</f>
        <v>78473.38</v>
      </c>
      <c r="Z135" s="208">
        <v>81766.38</v>
      </c>
      <c r="AA135" s="236">
        <v>71495.88</v>
      </c>
      <c r="AB135" s="236">
        <v>52293.97</v>
      </c>
      <c r="AC135" s="236">
        <v>21957.45</v>
      </c>
      <c r="AD135" s="236">
        <v>15527.74</v>
      </c>
      <c r="AE135" s="236">
        <v>14213.710000000001</v>
      </c>
      <c r="AF135" s="236">
        <v>9986.86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7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2">
        <v>63372</v>
      </c>
      <c r="BI135" s="439">
        <v>76352</v>
      </c>
      <c r="BJ135" s="439">
        <v>83632</v>
      </c>
      <c r="BK135" s="439">
        <v>63451</v>
      </c>
      <c r="BL135" s="287">
        <v>56766</v>
      </c>
      <c r="BM135" s="287">
        <v>19327</v>
      </c>
      <c r="BN135" s="287">
        <v>0</v>
      </c>
      <c r="BO135" s="287">
        <v>0</v>
      </c>
      <c r="BP135" s="287">
        <v>0</v>
      </c>
      <c r="BQ135" s="287">
        <v>0</v>
      </c>
      <c r="BR135" s="287">
        <v>0</v>
      </c>
      <c r="BS135" s="287">
        <v>0</v>
      </c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327"/>
      <c r="EA135" s="61">
        <v>0</v>
      </c>
    </row>
    <row r="136" spans="1:132" s="34" customFormat="1" x14ac:dyDescent="0.25">
      <c r="A136" s="143"/>
      <c r="B136" s="35" t="s">
        <v>145</v>
      </c>
      <c r="C136" s="94">
        <f t="shared" ref="C136:P136" si="527">C118+C125</f>
        <v>7158614.8300000001</v>
      </c>
      <c r="D136" s="95">
        <f t="shared" si="527"/>
        <v>4502597.99</v>
      </c>
      <c r="E136" s="95">
        <f t="shared" si="527"/>
        <v>2800234.8299999996</v>
      </c>
      <c r="F136" s="95">
        <f t="shared" si="527"/>
        <v>1544444.02</v>
      </c>
      <c r="G136" s="95">
        <f t="shared" si="527"/>
        <v>1250297.5999999999</v>
      </c>
      <c r="H136" s="95">
        <f t="shared" si="527"/>
        <v>1186601.49</v>
      </c>
      <c r="I136" s="95">
        <f t="shared" si="527"/>
        <v>1097488.6200000001</v>
      </c>
      <c r="J136" s="95">
        <f t="shared" si="527"/>
        <v>1538751.38</v>
      </c>
      <c r="K136" s="95">
        <f t="shared" si="527"/>
        <v>2426801.66</v>
      </c>
      <c r="L136" s="96">
        <f t="shared" si="527"/>
        <v>9489604.0899999999</v>
      </c>
      <c r="M136" s="95">
        <f t="shared" si="527"/>
        <v>7083826.0800000001</v>
      </c>
      <c r="N136" s="95">
        <f t="shared" si="527"/>
        <v>6435159.2200000007</v>
      </c>
      <c r="O136" s="95">
        <f t="shared" si="527"/>
        <v>5430167.6299999999</v>
      </c>
      <c r="P136" s="95">
        <f t="shared" si="527"/>
        <v>4529711.2</v>
      </c>
      <c r="Q136" s="95">
        <f>Q118+Q125</f>
        <v>3046415.75</v>
      </c>
      <c r="R136" s="95">
        <f t="shared" ref="R136:S136" si="528">R118+R125</f>
        <v>1252501.3299999998</v>
      </c>
      <c r="S136" s="95">
        <f t="shared" si="528"/>
        <v>1063958.08</v>
      </c>
      <c r="T136" s="95">
        <f t="shared" ref="T136:U136" si="529">T118+T125</f>
        <v>897310.46</v>
      </c>
      <c r="U136" s="95">
        <f t="shared" si="529"/>
        <v>1038768.62</v>
      </c>
      <c r="V136" s="95">
        <f t="shared" ref="V136:W136" si="530">V118+V125</f>
        <v>1229092</v>
      </c>
      <c r="W136" s="95">
        <f t="shared" si="530"/>
        <v>2275788.4899999998</v>
      </c>
      <c r="X136" s="96">
        <f t="shared" ref="X136" si="531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</v>
      </c>
      <c r="AE136" s="190">
        <v>1184897</v>
      </c>
      <c r="AF136" s="190">
        <v>1171999.17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7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2">
        <v>7904161</v>
      </c>
      <c r="BI136" s="439">
        <v>10986719</v>
      </c>
      <c r="BJ136" s="439">
        <v>11534224</v>
      </c>
      <c r="BK136" s="439">
        <v>8897552</v>
      </c>
      <c r="BL136" s="287">
        <v>8289498</v>
      </c>
      <c r="BM136" s="287">
        <v>3331557</v>
      </c>
      <c r="BN136" s="287">
        <v>1051538</v>
      </c>
      <c r="BO136" s="287">
        <v>809815</v>
      </c>
      <c r="BP136" s="287">
        <v>818010</v>
      </c>
      <c r="BQ136" s="287">
        <v>809815</v>
      </c>
      <c r="BR136" s="287">
        <v>1279919</v>
      </c>
      <c r="BS136" s="287">
        <v>2416212</v>
      </c>
      <c r="BT136" s="287"/>
      <c r="BU136" s="31">
        <f t="shared" ref="BU136:CD138" si="532">O136-C136</f>
        <v>-1728447.2000000002</v>
      </c>
      <c r="BV136" s="97">
        <f t="shared" si="532"/>
        <v>27113.209999999963</v>
      </c>
      <c r="BW136" s="97">
        <f t="shared" si="532"/>
        <v>246180.92000000039</v>
      </c>
      <c r="BX136" s="97">
        <f t="shared" si="532"/>
        <v>-291942.69000000018</v>
      </c>
      <c r="BY136" s="97">
        <f t="shared" si="532"/>
        <v>-186339.51999999979</v>
      </c>
      <c r="BZ136" s="97">
        <f t="shared" si="532"/>
        <v>-289291.03000000003</v>
      </c>
      <c r="CA136" s="97">
        <f t="shared" si="532"/>
        <v>-58720.000000000116</v>
      </c>
      <c r="CB136" s="97">
        <f t="shared" si="532"/>
        <v>-309659.37999999989</v>
      </c>
      <c r="CC136" s="97">
        <f t="shared" si="532"/>
        <v>-151013.17000000039</v>
      </c>
      <c r="CD136" s="97">
        <f t="shared" si="532"/>
        <v>-4476999.1099999994</v>
      </c>
      <c r="CE136" s="97">
        <f t="shared" ref="CE136:CN138" si="533">Y136-M136</f>
        <v>412239.91999999993</v>
      </c>
      <c r="CF136" s="97">
        <f t="shared" si="533"/>
        <v>1181238.7799999993</v>
      </c>
      <c r="CG136" s="97">
        <f t="shared" si="533"/>
        <v>2571892.75</v>
      </c>
      <c r="CH136" s="97">
        <f t="shared" si="533"/>
        <v>-68162.769999999553</v>
      </c>
      <c r="CI136" s="97">
        <f t="shared" si="533"/>
        <v>-433547.20999999996</v>
      </c>
      <c r="CJ136" s="97">
        <f t="shared" si="533"/>
        <v>154863.00000000023</v>
      </c>
      <c r="CK136" s="97">
        <f t="shared" si="533"/>
        <v>120938.91999999993</v>
      </c>
      <c r="CL136" s="97">
        <f t="shared" si="533"/>
        <v>274688.70999999996</v>
      </c>
      <c r="CM136" s="264">
        <f t="shared" si="533"/>
        <v>141835.38</v>
      </c>
      <c r="CN136" s="264">
        <f t="shared" si="533"/>
        <v>1702</v>
      </c>
      <c r="CO136" s="264">
        <f t="shared" ref="CO136:CX138" si="534">AI136-W136</f>
        <v>444800.51000000024</v>
      </c>
      <c r="CP136" s="264">
        <f t="shared" si="534"/>
        <v>1563228.0199999996</v>
      </c>
      <c r="CQ136" s="294">
        <f t="shared" si="534"/>
        <v>1254314</v>
      </c>
      <c r="CR136" s="294">
        <f t="shared" si="534"/>
        <v>2625992</v>
      </c>
      <c r="CS136" s="294">
        <f t="shared" si="534"/>
        <v>1096048.6200000001</v>
      </c>
      <c r="CT136" s="294">
        <f t="shared" si="534"/>
        <v>1979027.5699999994</v>
      </c>
      <c r="CU136" s="294">
        <f t="shared" si="534"/>
        <v>924190.46</v>
      </c>
      <c r="CV136" s="294">
        <f t="shared" si="534"/>
        <v>857264.66999999993</v>
      </c>
      <c r="CW136" s="294">
        <f t="shared" si="534"/>
        <v>893897</v>
      </c>
      <c r="CX136" s="294">
        <f t="shared" si="534"/>
        <v>618582.83000000007</v>
      </c>
      <c r="CY136" s="294">
        <f t="shared" ref="CY136:DH138" si="535">AS136-AG136</f>
        <v>700195</v>
      </c>
      <c r="CZ136" s="294">
        <f t="shared" si="535"/>
        <v>1022823</v>
      </c>
      <c r="DA136" s="294">
        <f t="shared" si="535"/>
        <v>791571</v>
      </c>
      <c r="DB136" s="294">
        <f t="shared" si="535"/>
        <v>1410403</v>
      </c>
      <c r="DC136" s="294">
        <f t="shared" si="535"/>
        <v>1371562</v>
      </c>
      <c r="DD136" s="294">
        <f t="shared" si="535"/>
        <v>200474</v>
      </c>
      <c r="DE136" s="294">
        <f t="shared" si="535"/>
        <v>223603</v>
      </c>
      <c r="DF136" s="294">
        <f t="shared" si="535"/>
        <v>-628668</v>
      </c>
      <c r="DG136" s="294">
        <f t="shared" si="535"/>
        <v>-97435</v>
      </c>
      <c r="DH136" s="294">
        <f t="shared" si="535"/>
        <v>-389877</v>
      </c>
      <c r="DI136" s="294">
        <f t="shared" ref="DI136:DY138" si="536">BC136-AQ136</f>
        <v>-736832</v>
      </c>
      <c r="DJ136" s="294">
        <f t="shared" si="536"/>
        <v>-382979</v>
      </c>
      <c r="DK136" s="294">
        <f t="shared" si="536"/>
        <v>-362674</v>
      </c>
      <c r="DL136" s="294">
        <f t="shared" si="536"/>
        <v>-735492</v>
      </c>
      <c r="DM136" s="294">
        <f t="shared" si="536"/>
        <v>182485</v>
      </c>
      <c r="DN136" s="294">
        <f t="shared" si="536"/>
        <v>-82075</v>
      </c>
      <c r="DO136" s="294">
        <f t="shared" si="536"/>
        <v>864777</v>
      </c>
      <c r="DP136" s="294">
        <f t="shared" si="536"/>
        <v>1091360</v>
      </c>
      <c r="DQ136" s="294">
        <f t="shared" si="536"/>
        <v>-424160</v>
      </c>
      <c r="DR136" s="294">
        <f t="shared" si="536"/>
        <v>2477590</v>
      </c>
      <c r="DS136" s="294">
        <f t="shared" si="536"/>
        <v>-108067</v>
      </c>
      <c r="DT136" s="294">
        <f t="shared" si="536"/>
        <v>-823214</v>
      </c>
      <c r="DU136" s="294">
        <f t="shared" si="536"/>
        <v>-532147</v>
      </c>
      <c r="DV136" s="294">
        <f t="shared" si="536"/>
        <v>-589593</v>
      </c>
      <c r="DW136" s="294">
        <f t="shared" si="536"/>
        <v>-708310</v>
      </c>
      <c r="DX136" s="294">
        <f t="shared" si="536"/>
        <v>-238206</v>
      </c>
      <c r="DY136" s="294">
        <f t="shared" si="536"/>
        <v>-1278433</v>
      </c>
      <c r="DZ136" s="327"/>
      <c r="EA136" s="61">
        <f>'MONTHLY SUMMARIES'!J96</f>
        <v>2416212</v>
      </c>
    </row>
    <row r="137" spans="1:132" s="34" customFormat="1" x14ac:dyDescent="0.25">
      <c r="A137" s="143"/>
      <c r="B137" s="35" t="s">
        <v>146</v>
      </c>
      <c r="C137" s="94">
        <f t="shared" ref="C137:Q137" si="537">C119+C126</f>
        <v>6838850.2800000003</v>
      </c>
      <c r="D137" s="95">
        <f t="shared" si="537"/>
        <v>2078460.05</v>
      </c>
      <c r="E137" s="95">
        <f t="shared" si="537"/>
        <v>1327294.81</v>
      </c>
      <c r="F137" s="95">
        <f t="shared" si="537"/>
        <v>1350865.6</v>
      </c>
      <c r="G137" s="95">
        <f t="shared" si="537"/>
        <v>566217.87</v>
      </c>
      <c r="H137" s="95">
        <f t="shared" si="537"/>
        <v>453421.5</v>
      </c>
      <c r="I137" s="95">
        <f t="shared" si="537"/>
        <v>426919.2</v>
      </c>
      <c r="J137" s="95">
        <f t="shared" si="537"/>
        <v>658308.48</v>
      </c>
      <c r="K137" s="95">
        <f t="shared" si="537"/>
        <v>1164826.24</v>
      </c>
      <c r="L137" s="96">
        <f t="shared" si="537"/>
        <v>2360744.09</v>
      </c>
      <c r="M137" s="95">
        <f t="shared" si="537"/>
        <v>2865707.05</v>
      </c>
      <c r="N137" s="95">
        <f t="shared" si="537"/>
        <v>2518075.5299999998</v>
      </c>
      <c r="O137" s="95">
        <f t="shared" si="537"/>
        <v>2332189.2199999997</v>
      </c>
      <c r="P137" s="95">
        <f t="shared" si="537"/>
        <v>1808520.13</v>
      </c>
      <c r="Q137" s="95">
        <f t="shared" si="537"/>
        <v>1327730.01</v>
      </c>
      <c r="R137" s="95">
        <f t="shared" ref="R137:S137" si="538">R119+R126</f>
        <v>539544.00999999989</v>
      </c>
      <c r="S137" s="95">
        <f t="shared" si="538"/>
        <v>341140.96</v>
      </c>
      <c r="T137" s="95">
        <f t="shared" ref="T137:U137" si="539">T119+T126</f>
        <v>264400.5</v>
      </c>
      <c r="U137" s="95">
        <f t="shared" si="539"/>
        <v>356944.74000000005</v>
      </c>
      <c r="V137" s="95">
        <f t="shared" ref="V137:W137" si="540">V119+V126</f>
        <v>655348</v>
      </c>
      <c r="W137" s="95">
        <f t="shared" si="540"/>
        <v>994589.77</v>
      </c>
      <c r="X137" s="96">
        <f t="shared" ref="X137" si="541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524652.97</v>
      </c>
      <c r="AE137" s="190">
        <v>413151</v>
      </c>
      <c r="AF137" s="190">
        <v>428938.97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7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2">
        <v>3411503</v>
      </c>
      <c r="BI137" s="439">
        <v>4084222</v>
      </c>
      <c r="BJ137" s="439">
        <v>4453714</v>
      </c>
      <c r="BK137" s="439">
        <v>3612903</v>
      </c>
      <c r="BL137" s="287">
        <v>3236996</v>
      </c>
      <c r="BM137" s="287">
        <v>1932822</v>
      </c>
      <c r="BN137" s="287">
        <v>573884</v>
      </c>
      <c r="BO137" s="287">
        <v>319603</v>
      </c>
      <c r="BP137" s="287">
        <v>293078</v>
      </c>
      <c r="BQ137" s="287">
        <v>319603</v>
      </c>
      <c r="BR137" s="287">
        <v>560893</v>
      </c>
      <c r="BS137" s="287">
        <v>1141630</v>
      </c>
      <c r="BT137" s="287"/>
      <c r="BU137" s="31">
        <f t="shared" si="532"/>
        <v>-4506661.0600000005</v>
      </c>
      <c r="BV137" s="97">
        <f t="shared" si="532"/>
        <v>-269939.92000000016</v>
      </c>
      <c r="BW137" s="97">
        <f t="shared" si="532"/>
        <v>435.19999999995343</v>
      </c>
      <c r="BX137" s="97">
        <f t="shared" si="532"/>
        <v>-811321.5900000002</v>
      </c>
      <c r="BY137" s="97">
        <f t="shared" si="532"/>
        <v>-225076.90999999997</v>
      </c>
      <c r="BZ137" s="97">
        <f t="shared" si="532"/>
        <v>-189021</v>
      </c>
      <c r="CA137" s="97">
        <f t="shared" si="532"/>
        <v>-69974.459999999963</v>
      </c>
      <c r="CB137" s="97">
        <f t="shared" si="532"/>
        <v>-2960.4799999999814</v>
      </c>
      <c r="CC137" s="97">
        <f t="shared" si="532"/>
        <v>-170236.46999999997</v>
      </c>
      <c r="CD137" s="97">
        <f t="shared" si="532"/>
        <v>-390163.89999999967</v>
      </c>
      <c r="CE137" s="97">
        <f t="shared" si="533"/>
        <v>-103246.04999999981</v>
      </c>
      <c r="CF137" s="97">
        <f t="shared" si="533"/>
        <v>327614.4700000002</v>
      </c>
      <c r="CG137" s="97">
        <f t="shared" si="533"/>
        <v>516112.30000000028</v>
      </c>
      <c r="CH137" s="97">
        <f t="shared" si="533"/>
        <v>16905.959999999963</v>
      </c>
      <c r="CI137" s="97">
        <f t="shared" si="533"/>
        <v>-225899.63000000012</v>
      </c>
      <c r="CJ137" s="97">
        <f t="shared" si="533"/>
        <v>-14891.039999999921</v>
      </c>
      <c r="CK137" s="97">
        <f t="shared" si="533"/>
        <v>72010.039999999979</v>
      </c>
      <c r="CL137" s="97">
        <f t="shared" si="533"/>
        <v>164538.46999999997</v>
      </c>
      <c r="CM137" s="264">
        <f t="shared" si="533"/>
        <v>88426.259999999951</v>
      </c>
      <c r="CN137" s="264">
        <f t="shared" si="533"/>
        <v>-183334</v>
      </c>
      <c r="CO137" s="264">
        <f t="shared" si="534"/>
        <v>158681.22999999998</v>
      </c>
      <c r="CP137" s="264">
        <f t="shared" si="534"/>
        <v>663593.80999999982</v>
      </c>
      <c r="CQ137" s="294">
        <f t="shared" si="534"/>
        <v>610896</v>
      </c>
      <c r="CR137" s="294">
        <f t="shared" si="534"/>
        <v>802046</v>
      </c>
      <c r="CS137" s="294">
        <f t="shared" si="534"/>
        <v>477079.48</v>
      </c>
      <c r="CT137" s="294">
        <f t="shared" si="534"/>
        <v>851910.91000000015</v>
      </c>
      <c r="CU137" s="294">
        <f t="shared" si="534"/>
        <v>467001.62000000011</v>
      </c>
      <c r="CV137" s="294">
        <f t="shared" si="534"/>
        <v>282883.03000000003</v>
      </c>
      <c r="CW137" s="294">
        <f t="shared" si="534"/>
        <v>388052</v>
      </c>
      <c r="CX137" s="294">
        <f t="shared" si="534"/>
        <v>150795.03000000003</v>
      </c>
      <c r="CY137" s="294">
        <f t="shared" si="535"/>
        <v>221202</v>
      </c>
      <c r="CZ137" s="294">
        <f t="shared" si="535"/>
        <v>528977</v>
      </c>
      <c r="DA137" s="294">
        <f t="shared" si="535"/>
        <v>454187</v>
      </c>
      <c r="DB137" s="294">
        <f t="shared" si="535"/>
        <v>723020</v>
      </c>
      <c r="DC137" s="294">
        <f t="shared" si="535"/>
        <v>463384</v>
      </c>
      <c r="DD137" s="294">
        <f t="shared" si="535"/>
        <v>287678</v>
      </c>
      <c r="DE137" s="294">
        <f t="shared" si="535"/>
        <v>368099</v>
      </c>
      <c r="DF137" s="294">
        <f t="shared" si="535"/>
        <v>-184428</v>
      </c>
      <c r="DG137" s="294">
        <f t="shared" si="535"/>
        <v>-55241</v>
      </c>
      <c r="DH137" s="294">
        <f t="shared" si="535"/>
        <v>57712</v>
      </c>
      <c r="DI137" s="294">
        <f t="shared" si="536"/>
        <v>-287528</v>
      </c>
      <c r="DJ137" s="294">
        <f t="shared" si="536"/>
        <v>-35963</v>
      </c>
      <c r="DK137" s="294">
        <f t="shared" si="536"/>
        <v>129806</v>
      </c>
      <c r="DL137" s="294">
        <f t="shared" si="536"/>
        <v>-204612</v>
      </c>
      <c r="DM137" s="294">
        <f t="shared" si="536"/>
        <v>1354</v>
      </c>
      <c r="DN137" s="294">
        <f t="shared" si="536"/>
        <v>54309</v>
      </c>
      <c r="DO137" s="294">
        <f t="shared" si="536"/>
        <v>247481</v>
      </c>
      <c r="DP137" s="294">
        <f t="shared" si="536"/>
        <v>518300</v>
      </c>
      <c r="DQ137" s="294">
        <f t="shared" si="536"/>
        <v>-80577</v>
      </c>
      <c r="DR137" s="294">
        <f t="shared" si="536"/>
        <v>744087</v>
      </c>
      <c r="DS137" s="294">
        <f t="shared" si="536"/>
        <v>419231</v>
      </c>
      <c r="DT137" s="294">
        <f t="shared" si="536"/>
        <v>-291364</v>
      </c>
      <c r="DU137" s="294">
        <f t="shared" si="536"/>
        <v>-194072</v>
      </c>
      <c r="DV137" s="294">
        <f t="shared" si="536"/>
        <v>-250693</v>
      </c>
      <c r="DW137" s="294">
        <f t="shared" si="536"/>
        <v>-476776</v>
      </c>
      <c r="DX137" s="294">
        <f t="shared" si="536"/>
        <v>-235486</v>
      </c>
      <c r="DY137" s="294">
        <f t="shared" si="536"/>
        <v>-467182</v>
      </c>
      <c r="DZ137" s="327"/>
      <c r="EA137" s="61">
        <f>'MONTHLY SUMMARIES'!J97</f>
        <v>1141630</v>
      </c>
    </row>
    <row r="138" spans="1:132" s="34" customFormat="1" x14ac:dyDescent="0.25">
      <c r="A138" s="143"/>
      <c r="B138" s="35" t="s">
        <v>147</v>
      </c>
      <c r="C138" s="94">
        <f t="shared" ref="C138:Q138" si="542">C120+C127</f>
        <v>3762025.66</v>
      </c>
      <c r="D138" s="95">
        <f t="shared" si="542"/>
        <v>1653639.88</v>
      </c>
      <c r="E138" s="95">
        <f t="shared" si="542"/>
        <v>1209935.4099999999</v>
      </c>
      <c r="F138" s="95">
        <f t="shared" si="542"/>
        <v>1081284.02</v>
      </c>
      <c r="G138" s="95">
        <f t="shared" si="542"/>
        <v>782809.59</v>
      </c>
      <c r="H138" s="95">
        <f t="shared" si="542"/>
        <v>904426.95</v>
      </c>
      <c r="I138" s="95">
        <f t="shared" si="542"/>
        <v>823881.53</v>
      </c>
      <c r="J138" s="95">
        <f t="shared" si="542"/>
        <v>1054995</v>
      </c>
      <c r="K138" s="95">
        <f t="shared" si="542"/>
        <v>1025378.5</v>
      </c>
      <c r="L138" s="96">
        <f t="shared" si="542"/>
        <v>1696099.28</v>
      </c>
      <c r="M138" s="95">
        <f t="shared" si="542"/>
        <v>1796338.55</v>
      </c>
      <c r="N138" s="95">
        <f t="shared" si="542"/>
        <v>1633914.02</v>
      </c>
      <c r="O138" s="95">
        <f t="shared" si="542"/>
        <v>1552071.46</v>
      </c>
      <c r="P138" s="95">
        <f t="shared" si="542"/>
        <v>1203522.1499999999</v>
      </c>
      <c r="Q138" s="95">
        <f t="shared" si="542"/>
        <v>1216447.52</v>
      </c>
      <c r="R138" s="95">
        <f t="shared" ref="R138:S138" si="543">R120+R127</f>
        <v>823192</v>
      </c>
      <c r="S138" s="95">
        <f t="shared" si="543"/>
        <v>732108.01</v>
      </c>
      <c r="T138" s="95">
        <f t="shared" ref="T138:U138" si="544">T120+T127</f>
        <v>703655.70000000007</v>
      </c>
      <c r="U138" s="95">
        <f t="shared" si="544"/>
        <v>795514.82</v>
      </c>
      <c r="V138" s="95">
        <f t="shared" ref="V138:W138" si="545">V120+V127</f>
        <v>771730</v>
      </c>
      <c r="W138" s="95">
        <f t="shared" si="545"/>
        <v>998790.09</v>
      </c>
      <c r="X138" s="96">
        <f t="shared" ref="X138" si="546">X120+X127</f>
        <v>1393888.03</v>
      </c>
      <c r="Y138" s="95">
        <v>1838454</v>
      </c>
      <c r="Z138" s="190">
        <v>1789559</v>
      </c>
      <c r="AA138" s="190">
        <v>1805491.85</v>
      </c>
      <c r="AB138" s="190">
        <v>1429913.92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7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2">
        <v>2533681</v>
      </c>
      <c r="BI138" s="439">
        <v>2565629</v>
      </c>
      <c r="BJ138" s="439">
        <v>2652028</v>
      </c>
      <c r="BK138" s="439">
        <v>2561324</v>
      </c>
      <c r="BL138" s="287">
        <v>2695355</v>
      </c>
      <c r="BM138" s="287">
        <v>1762460</v>
      </c>
      <c r="BN138" s="287">
        <v>450141</v>
      </c>
      <c r="BO138" s="287">
        <v>213619</v>
      </c>
      <c r="BP138" s="287">
        <v>357108</v>
      </c>
      <c r="BQ138" s="287">
        <v>213619</v>
      </c>
      <c r="BR138" s="287">
        <v>776787</v>
      </c>
      <c r="BS138" s="287">
        <v>712396</v>
      </c>
      <c r="BT138" s="287"/>
      <c r="BU138" s="31">
        <f t="shared" si="532"/>
        <v>-2209954.2000000002</v>
      </c>
      <c r="BV138" s="97">
        <f t="shared" si="532"/>
        <v>-450117.73</v>
      </c>
      <c r="BW138" s="97">
        <f t="shared" si="532"/>
        <v>6512.1100000001024</v>
      </c>
      <c r="BX138" s="97">
        <f t="shared" si="532"/>
        <v>-258092.02000000002</v>
      </c>
      <c r="BY138" s="97">
        <f t="shared" si="532"/>
        <v>-50701.579999999958</v>
      </c>
      <c r="BZ138" s="97">
        <f t="shared" si="532"/>
        <v>-200771.24999999988</v>
      </c>
      <c r="CA138" s="97">
        <f t="shared" si="532"/>
        <v>-28366.710000000079</v>
      </c>
      <c r="CB138" s="97">
        <f t="shared" si="532"/>
        <v>-283265</v>
      </c>
      <c r="CC138" s="97">
        <f t="shared" si="532"/>
        <v>-26588.410000000033</v>
      </c>
      <c r="CD138" s="97">
        <f t="shared" si="532"/>
        <v>-302211.25</v>
      </c>
      <c r="CE138" s="97">
        <f t="shared" si="533"/>
        <v>42115.449999999953</v>
      </c>
      <c r="CF138" s="97">
        <f t="shared" si="533"/>
        <v>155644.97999999998</v>
      </c>
      <c r="CG138" s="97">
        <f t="shared" si="533"/>
        <v>253420.39000000013</v>
      </c>
      <c r="CH138" s="97">
        <f t="shared" si="533"/>
        <v>226391.77000000002</v>
      </c>
      <c r="CI138" s="97">
        <f t="shared" si="533"/>
        <v>-18310.739999999991</v>
      </c>
      <c r="CJ138" s="97">
        <f t="shared" si="533"/>
        <v>56867.679999999935</v>
      </c>
      <c r="CK138" s="97">
        <f t="shared" si="533"/>
        <v>59584.989999999991</v>
      </c>
      <c r="CL138" s="97">
        <f t="shared" si="533"/>
        <v>2269.5499999999302</v>
      </c>
      <c r="CM138" s="264">
        <f t="shared" si="533"/>
        <v>28794.180000000051</v>
      </c>
      <c r="CN138" s="264">
        <f t="shared" si="533"/>
        <v>84449</v>
      </c>
      <c r="CO138" s="264">
        <f t="shared" si="534"/>
        <v>31422.910000000033</v>
      </c>
      <c r="CP138" s="264">
        <f t="shared" si="534"/>
        <v>329472.96999999997</v>
      </c>
      <c r="CQ138" s="294">
        <f t="shared" si="534"/>
        <v>246215</v>
      </c>
      <c r="CR138" s="294">
        <f t="shared" si="534"/>
        <v>418605</v>
      </c>
      <c r="CS138" s="294">
        <f t="shared" si="534"/>
        <v>216245.14999999991</v>
      </c>
      <c r="CT138" s="294">
        <f t="shared" si="534"/>
        <v>774585.08000000007</v>
      </c>
      <c r="CU138" s="294">
        <f t="shared" si="534"/>
        <v>361190.22</v>
      </c>
      <c r="CV138" s="294">
        <f t="shared" si="534"/>
        <v>481297.32000000007</v>
      </c>
      <c r="CW138" s="294">
        <f t="shared" si="534"/>
        <v>418899</v>
      </c>
      <c r="CX138" s="294">
        <f t="shared" si="534"/>
        <v>1260674.75</v>
      </c>
      <c r="CY138" s="294">
        <f t="shared" si="535"/>
        <v>651862</v>
      </c>
      <c r="CZ138" s="294">
        <f t="shared" si="535"/>
        <v>335960</v>
      </c>
      <c r="DA138" s="294">
        <f t="shared" si="535"/>
        <v>676814</v>
      </c>
      <c r="DB138" s="294">
        <f t="shared" si="535"/>
        <v>518370</v>
      </c>
      <c r="DC138" s="294">
        <f t="shared" si="535"/>
        <v>1238779</v>
      </c>
      <c r="DD138" s="294">
        <f t="shared" si="535"/>
        <v>941394</v>
      </c>
      <c r="DE138" s="294">
        <f t="shared" si="535"/>
        <v>907626</v>
      </c>
      <c r="DF138" s="294">
        <f t="shared" si="535"/>
        <v>-120099</v>
      </c>
      <c r="DG138" s="294">
        <f t="shared" si="535"/>
        <v>976700</v>
      </c>
      <c r="DH138" s="294">
        <f t="shared" si="535"/>
        <v>183066</v>
      </c>
      <c r="DI138" s="294">
        <f t="shared" si="536"/>
        <v>348487</v>
      </c>
      <c r="DJ138" s="294">
        <f t="shared" si="536"/>
        <v>-568937</v>
      </c>
      <c r="DK138" s="294">
        <f t="shared" si="536"/>
        <v>-465117</v>
      </c>
      <c r="DL138" s="294">
        <f t="shared" si="536"/>
        <v>-181085</v>
      </c>
      <c r="DM138" s="294">
        <f t="shared" si="536"/>
        <v>-274895</v>
      </c>
      <c r="DN138" s="294">
        <f t="shared" si="536"/>
        <v>291950</v>
      </c>
      <c r="DO138" s="294">
        <f t="shared" si="536"/>
        <v>-757819</v>
      </c>
      <c r="DP138" s="294">
        <f t="shared" si="536"/>
        <v>-497530</v>
      </c>
      <c r="DQ138" s="294">
        <f t="shared" si="536"/>
        <v>-368039</v>
      </c>
      <c r="DR138" s="294">
        <f t="shared" si="536"/>
        <v>610955</v>
      </c>
      <c r="DS138" s="294">
        <f t="shared" si="536"/>
        <v>-773567</v>
      </c>
      <c r="DT138" s="294">
        <f t="shared" si="536"/>
        <v>-1094282</v>
      </c>
      <c r="DU138" s="294">
        <f t="shared" si="536"/>
        <v>-1345460</v>
      </c>
      <c r="DV138" s="294">
        <f t="shared" si="536"/>
        <v>-1040555</v>
      </c>
      <c r="DW138" s="294">
        <f t="shared" si="536"/>
        <v>-797435</v>
      </c>
      <c r="DX138" s="294">
        <f t="shared" si="536"/>
        <v>-234267</v>
      </c>
      <c r="DY138" s="294">
        <f t="shared" si="536"/>
        <v>-719736</v>
      </c>
      <c r="DZ138" s="327"/>
      <c r="EA138" s="61">
        <f>'MONTHLY SUMMARIES'!J98</f>
        <v>712396</v>
      </c>
    </row>
    <row r="139" spans="1:132" s="127" customFormat="1" ht="15.75" thickBot="1" x14ac:dyDescent="0.3">
      <c r="A139" s="144"/>
      <c r="B139" s="48" t="s">
        <v>148</v>
      </c>
      <c r="C139" s="123">
        <f>SUM(C130:C138)</f>
        <v>50531333.13000001</v>
      </c>
      <c r="D139" s="124">
        <f t="shared" ref="D139:U139" si="547">SUM(D130:D138)</f>
        <v>30835186.740000002</v>
      </c>
      <c r="E139" s="124">
        <f t="shared" si="547"/>
        <v>18999117.299999997</v>
      </c>
      <c r="F139" s="124">
        <f t="shared" si="547"/>
        <v>11686201.85</v>
      </c>
      <c r="G139" s="124">
        <f t="shared" si="547"/>
        <v>8353683.2299999995</v>
      </c>
      <c r="H139" s="124">
        <f t="shared" si="547"/>
        <v>7635365.46</v>
      </c>
      <c r="I139" s="124">
        <f t="shared" si="547"/>
        <v>7643213.4500000011</v>
      </c>
      <c r="J139" s="124">
        <f t="shared" si="547"/>
        <v>10421303.91</v>
      </c>
      <c r="K139" s="124">
        <f t="shared" si="547"/>
        <v>17008343.32</v>
      </c>
      <c r="L139" s="125">
        <f t="shared" si="547"/>
        <v>42637842.299999997</v>
      </c>
      <c r="M139" s="124">
        <f t="shared" si="547"/>
        <v>46062961.769999996</v>
      </c>
      <c r="N139" s="124">
        <f t="shared" si="547"/>
        <v>41122719.980000004</v>
      </c>
      <c r="O139" s="124">
        <f t="shared" si="547"/>
        <v>36922721.130000003</v>
      </c>
      <c r="P139" s="124">
        <f t="shared" si="547"/>
        <v>32044894.459999997</v>
      </c>
      <c r="Q139" s="124">
        <f t="shared" si="547"/>
        <v>22002471.16</v>
      </c>
      <c r="R139" s="124">
        <f t="shared" si="547"/>
        <v>10293506.65</v>
      </c>
      <c r="S139" s="124">
        <f t="shared" si="547"/>
        <v>8028191.2599999998</v>
      </c>
      <c r="T139" s="124">
        <f t="shared" si="547"/>
        <v>6521111.7799999993</v>
      </c>
      <c r="U139" s="124">
        <f t="shared" si="547"/>
        <v>7563418.8700000001</v>
      </c>
      <c r="V139" s="124">
        <f t="shared" ref="V139" si="548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549">SUM(Y130+Y133+Y136+Y137+Y138)</f>
        <v>48917589</v>
      </c>
      <c r="Z139" s="124">
        <f t="shared" si="549"/>
        <v>51106012</v>
      </c>
      <c r="AA139" s="124">
        <f t="shared" si="549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6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7">
        <v>56163387</v>
      </c>
      <c r="BI139" s="435">
        <v>69423980</v>
      </c>
      <c r="BJ139" s="435">
        <v>73170800</v>
      </c>
      <c r="BK139" s="435">
        <v>61532861</v>
      </c>
      <c r="BL139" s="241">
        <v>53441760</v>
      </c>
      <c r="BM139" s="241">
        <v>24561580</v>
      </c>
      <c r="BN139" s="241">
        <v>12912138</v>
      </c>
      <c r="BO139" s="241">
        <v>10757928</v>
      </c>
      <c r="BP139" s="241">
        <v>10858010</v>
      </c>
      <c r="BQ139" s="241">
        <v>10757928</v>
      </c>
      <c r="BR139" s="241">
        <v>14061521</v>
      </c>
      <c r="BS139" s="241">
        <v>19855777</v>
      </c>
      <c r="BT139" s="241"/>
      <c r="BU139" s="32">
        <f>SUM(BU130:BU138)</f>
        <v>-13608612</v>
      </c>
      <c r="BV139" s="126">
        <f t="shared" ref="BV139:BX139" si="550">SUM(BV130:BV138)</f>
        <v>1209707.7199999976</v>
      </c>
      <c r="BW139" s="126">
        <f t="shared" si="550"/>
        <v>3003353.8600000013</v>
      </c>
      <c r="BX139" s="126">
        <f t="shared" si="550"/>
        <v>-1392695.2000000004</v>
      </c>
      <c r="BY139" s="126">
        <f t="shared" ref="BY139:BZ139" si="551">SUM(BY130:BY138)</f>
        <v>-325491.96999999991</v>
      </c>
      <c r="BZ139" s="126">
        <f t="shared" si="551"/>
        <v>-1114253.6800000002</v>
      </c>
      <c r="CA139" s="126">
        <f t="shared" ref="CA139:CB139" si="552">SUM(CA130:CA138)</f>
        <v>-79794.580000001064</v>
      </c>
      <c r="CB139" s="126">
        <f t="shared" si="552"/>
        <v>-1546270.9099999995</v>
      </c>
      <c r="CC139" s="126">
        <f t="shared" ref="CC139:CD139" si="553">SUM(CC130:CC138)</f>
        <v>-1079525.2599999993</v>
      </c>
      <c r="CD139" s="126">
        <f t="shared" si="553"/>
        <v>-8327036.7199999942</v>
      </c>
      <c r="CE139" s="126">
        <f t="shared" ref="CE139:CF139" si="554">SUM(CE130:CE138)</f>
        <v>2854627.2299999995</v>
      </c>
      <c r="CF139" s="126">
        <f t="shared" si="554"/>
        <v>9983292.0200000014</v>
      </c>
      <c r="CG139" s="126">
        <f t="shared" ref="CG139:CH139" si="555">SUM(CG130:CG138)</f>
        <v>11454753.91</v>
      </c>
      <c r="CH139" s="126">
        <f t="shared" si="555"/>
        <v>-802417.7500000007</v>
      </c>
      <c r="CI139" s="126">
        <f t="shared" ref="CI139:CJ139" si="556">SUM(CI130:CI138)</f>
        <v>-4187745.7399999984</v>
      </c>
      <c r="CJ139" s="126">
        <f t="shared" si="556"/>
        <v>326983.69999999885</v>
      </c>
      <c r="CK139" s="126">
        <f t="shared" ref="CK139:CL139" si="557">SUM(CK130:CK138)</f>
        <v>458186.74</v>
      </c>
      <c r="CL139" s="126">
        <f t="shared" si="557"/>
        <v>1369028.0600000005</v>
      </c>
      <c r="CM139" s="261">
        <f t="shared" ref="CM139:CN139" si="558">SUM(CM130:CM138)</f>
        <v>756161.1300000007</v>
      </c>
      <c r="CN139" s="261">
        <f t="shared" si="558"/>
        <v>-172028</v>
      </c>
      <c r="CO139" s="261">
        <f t="shared" ref="CO139:CQ139" si="559">SUM(CO130:CO138)</f>
        <v>3195753.939999999</v>
      </c>
      <c r="CP139" s="261">
        <f t="shared" si="559"/>
        <v>11238303.419999998</v>
      </c>
      <c r="CQ139" s="304">
        <f t="shared" si="559"/>
        <v>8720278</v>
      </c>
      <c r="CR139" s="304">
        <f t="shared" ref="CR139:CS139" si="560">SUM(CR130:CR138)</f>
        <v>13522586</v>
      </c>
      <c r="CS139" s="304">
        <f t="shared" si="560"/>
        <v>10018974.959999999</v>
      </c>
      <c r="CT139" s="304">
        <f t="shared" ref="CT139:CU139" si="561">SUM(CT130:CT138)</f>
        <v>11550182.290000001</v>
      </c>
      <c r="CU139" s="304">
        <f t="shared" si="561"/>
        <v>8312691.5799999991</v>
      </c>
      <c r="CV139" s="304">
        <f t="shared" ref="CV139" si="562">SUM(CV130:CV138)</f>
        <v>5010678.6500000013</v>
      </c>
      <c r="CW139" s="304">
        <f t="shared" ref="CW139" si="563">SUM(CW130:CW138)</f>
        <v>4935487</v>
      </c>
      <c r="CX139" s="304">
        <f t="shared" ref="CX139" si="564">SUM(CX130:CX138)</f>
        <v>4321149.16</v>
      </c>
      <c r="CY139" s="304">
        <f t="shared" ref="CY139" si="565">SUM(CY130:CY138)</f>
        <v>4462029</v>
      </c>
      <c r="CZ139" s="304">
        <f t="shared" ref="CZ139" si="566">SUM(CZ130:CZ138)</f>
        <v>5818815</v>
      </c>
      <c r="DA139" s="304">
        <f t="shared" ref="DA139" si="567">SUM(DA130:DA138)</f>
        <v>4239403</v>
      </c>
      <c r="DB139" s="339">
        <f t="shared" ref="DB139" si="568">SUM(DB130:DB138)</f>
        <v>8157231</v>
      </c>
      <c r="DC139" s="339">
        <f t="shared" ref="DC139" si="569">SUM(DC130:DC138)</f>
        <v>10661487</v>
      </c>
      <c r="DD139" s="339">
        <f t="shared" ref="DD139:DE139" si="570">SUM(DD130:DD138)</f>
        <v>1122818</v>
      </c>
      <c r="DE139" s="339">
        <f t="shared" si="570"/>
        <v>4289872</v>
      </c>
      <c r="DF139" s="339">
        <f t="shared" ref="DF139" si="571">SUM(DF130:DF138)</f>
        <v>-2255558</v>
      </c>
      <c r="DG139" s="339">
        <f t="shared" ref="DG139" si="572">SUM(DG130:DG138)</f>
        <v>-2352449</v>
      </c>
      <c r="DH139" s="339">
        <f t="shared" ref="DH139" si="573">SUM(DH130:DH138)</f>
        <v>-2319994</v>
      </c>
      <c r="DI139" s="339">
        <f t="shared" ref="DI139" si="574">SUM(DI130:DI138)</f>
        <v>-3603261</v>
      </c>
      <c r="DJ139" s="339">
        <f t="shared" ref="DJ139" si="575">SUM(DJ130:DJ138)</f>
        <v>-2759031</v>
      </c>
      <c r="DK139" s="339">
        <f t="shared" ref="DK139:DL139" si="576">SUM(DK130:DK138)</f>
        <v>-2773772</v>
      </c>
      <c r="DL139" s="339">
        <f t="shared" si="576"/>
        <v>-4513983</v>
      </c>
      <c r="DM139" s="339">
        <f t="shared" ref="DM139:DN139" si="577">SUM(DM130:DM138)</f>
        <v>904841</v>
      </c>
      <c r="DN139" s="339">
        <f t="shared" si="577"/>
        <v>2457047</v>
      </c>
      <c r="DO139" s="339">
        <f t="shared" ref="DO139:DP139" si="578">SUM(DO130:DO138)</f>
        <v>1124626</v>
      </c>
      <c r="DP139" s="339">
        <f t="shared" si="578"/>
        <v>7419384</v>
      </c>
      <c r="DQ139" s="339">
        <f t="shared" ref="DQ139" si="579">SUM(DQ130:DQ138)</f>
        <v>-1153461</v>
      </c>
      <c r="DR139" s="339">
        <f t="shared" ref="DR139:DS139" si="580">SUM(DR130:DR138)</f>
        <v>12904659</v>
      </c>
      <c r="DS139" s="339">
        <f t="shared" si="580"/>
        <v>786612</v>
      </c>
      <c r="DT139" s="339">
        <f t="shared" ref="DT139" si="581">SUM(DT130:DT138)</f>
        <v>-399037</v>
      </c>
      <c r="DU139" s="339">
        <f t="shared" ref="DU139:DV139" si="582">SUM(DU130:DU138)</f>
        <v>939324</v>
      </c>
      <c r="DV139" s="339">
        <f t="shared" si="582"/>
        <v>1405752</v>
      </c>
      <c r="DW139" s="339">
        <f t="shared" ref="DW139" si="583">SUM(DW130:DW138)</f>
        <v>750091</v>
      </c>
      <c r="DX139" s="339">
        <f t="shared" ref="DX139:DY139" si="584">SUM(DX130:DX138)</f>
        <v>4053684</v>
      </c>
      <c r="DY139" s="339">
        <f t="shared" si="584"/>
        <v>-4413039</v>
      </c>
      <c r="DZ139" s="328"/>
      <c r="EA139" s="250">
        <f>EA130+EA133+EA136+EA137+EA138</f>
        <v>19855777</v>
      </c>
      <c r="EB139" s="34"/>
    </row>
    <row r="140" spans="1:132" s="34" customFormat="1" x14ac:dyDescent="0.25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327"/>
      <c r="EA140" s="92"/>
    </row>
    <row r="141" spans="1:132" s="34" customFormat="1" x14ac:dyDescent="0.25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7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2">
        <v>24542013</v>
      </c>
      <c r="BI141" s="439">
        <v>36531296</v>
      </c>
      <c r="BJ141" s="439">
        <v>39694054</v>
      </c>
      <c r="BK141" s="439">
        <v>38575334</v>
      </c>
      <c r="BL141" s="287">
        <v>33812353</v>
      </c>
      <c r="BM141" s="287">
        <v>21412104</v>
      </c>
      <c r="BN141" s="287">
        <v>11736087</v>
      </c>
      <c r="BO141" s="287">
        <v>10349685</v>
      </c>
      <c r="BP141" s="287">
        <v>10328350</v>
      </c>
      <c r="BQ141" s="287">
        <v>10349685</v>
      </c>
      <c r="BR141" s="287">
        <v>10477923</v>
      </c>
      <c r="BS141" s="287">
        <v>11347558</v>
      </c>
      <c r="BT141" s="287"/>
      <c r="BU141" s="31">
        <f t="shared" ref="BU141:CD145" si="585">O141-C141</f>
        <v>-2117707.5300000012</v>
      </c>
      <c r="BV141" s="97">
        <f t="shared" si="585"/>
        <v>-2567128.8599999994</v>
      </c>
      <c r="BW141" s="97">
        <f t="shared" si="585"/>
        <v>118851.08999999985</v>
      </c>
      <c r="BX141" s="97">
        <f t="shared" si="585"/>
        <v>236527.93999999948</v>
      </c>
      <c r="BY141" s="97">
        <f t="shared" si="585"/>
        <v>-1021452.0700000003</v>
      </c>
      <c r="BZ141" s="97">
        <f t="shared" si="585"/>
        <v>-687143.08999999892</v>
      </c>
      <c r="CA141" s="97">
        <f t="shared" si="585"/>
        <v>-152746.33000000007</v>
      </c>
      <c r="CB141" s="97">
        <f t="shared" si="585"/>
        <v>-820025.44999999925</v>
      </c>
      <c r="CC141" s="97">
        <f t="shared" si="585"/>
        <v>173330.04000000097</v>
      </c>
      <c r="CD141" s="97">
        <f t="shared" si="585"/>
        <v>-1046751.1699999981</v>
      </c>
      <c r="CE141" s="97">
        <f t="shared" ref="CE141:CN145" si="586">Y141-M141</f>
        <v>-2353202.7300000004</v>
      </c>
      <c r="CF141" s="97">
        <f t="shared" si="586"/>
        <v>2847096.9499999993</v>
      </c>
      <c r="CG141" s="97">
        <f t="shared" si="586"/>
        <v>7287113.8900000006</v>
      </c>
      <c r="CH141" s="97">
        <f t="shared" si="586"/>
        <v>1617083.1699999981</v>
      </c>
      <c r="CI141" s="97">
        <f t="shared" si="586"/>
        <v>-1255872.17</v>
      </c>
      <c r="CJ141" s="97">
        <f t="shared" si="586"/>
        <v>-136506.95999999903</v>
      </c>
      <c r="CK141" s="97">
        <f t="shared" si="586"/>
        <v>794724.59999999963</v>
      </c>
      <c r="CL141" s="97">
        <f t="shared" si="586"/>
        <v>926577.40999999922</v>
      </c>
      <c r="CM141" s="264">
        <f t="shared" si="586"/>
        <v>142204.83999999985</v>
      </c>
      <c r="CN141" s="264">
        <f t="shared" si="586"/>
        <v>-122611</v>
      </c>
      <c r="CO141" s="264">
        <f t="shared" ref="CO141:CX145" si="587">AI141-W141</f>
        <v>1679539.9399999995</v>
      </c>
      <c r="CP141" s="264">
        <f t="shared" si="587"/>
        <v>2494212.1099999994</v>
      </c>
      <c r="CQ141" s="294">
        <f t="shared" si="587"/>
        <v>5938411</v>
      </c>
      <c r="CR141" s="294">
        <f t="shared" si="587"/>
        <v>10452757</v>
      </c>
      <c r="CS141" s="294">
        <f t="shared" si="587"/>
        <v>7140557.379999999</v>
      </c>
      <c r="CT141" s="294">
        <f t="shared" si="587"/>
        <v>5058253.4200000018</v>
      </c>
      <c r="CU141" s="294">
        <f t="shared" si="587"/>
        <v>5874540.4700000007</v>
      </c>
      <c r="CV141" s="294">
        <f t="shared" si="587"/>
        <v>4167715.0199999996</v>
      </c>
      <c r="CW141" s="294">
        <f t="shared" si="587"/>
        <v>2937350</v>
      </c>
      <c r="CX141" s="294">
        <f t="shared" si="587"/>
        <v>4014084.3100000005</v>
      </c>
      <c r="CY141" s="294">
        <f t="shared" ref="CY141:DH145" si="588">AS141-AG141</f>
        <v>2889362</v>
      </c>
      <c r="CZ141" s="294">
        <f t="shared" si="588"/>
        <v>3888779</v>
      </c>
      <c r="DA141" s="294">
        <f t="shared" si="588"/>
        <v>2944371</v>
      </c>
      <c r="DB141" s="294">
        <f t="shared" si="588"/>
        <v>4276962</v>
      </c>
      <c r="DC141" s="294">
        <f t="shared" si="588"/>
        <v>6685386</v>
      </c>
      <c r="DD141" s="294">
        <f t="shared" si="588"/>
        <v>-168772</v>
      </c>
      <c r="DE141" s="294">
        <f t="shared" si="588"/>
        <v>117405</v>
      </c>
      <c r="DF141" s="294">
        <f t="shared" si="588"/>
        <v>221041</v>
      </c>
      <c r="DG141" s="294">
        <f t="shared" si="588"/>
        <v>274008</v>
      </c>
      <c r="DH141" s="294">
        <f t="shared" si="588"/>
        <v>-2202361</v>
      </c>
      <c r="DI141" s="294">
        <f t="shared" ref="DI141:DY145" si="589">BC141-AQ141</f>
        <v>-3035812</v>
      </c>
      <c r="DJ141" s="294">
        <f t="shared" si="589"/>
        <v>-2753162</v>
      </c>
      <c r="DK141" s="294">
        <f t="shared" si="589"/>
        <v>-1145511</v>
      </c>
      <c r="DL141" s="294">
        <f t="shared" si="589"/>
        <v>-2079414</v>
      </c>
      <c r="DM141" s="294">
        <f t="shared" si="589"/>
        <v>-1954332</v>
      </c>
      <c r="DN141" s="294">
        <f t="shared" si="589"/>
        <v>-44335</v>
      </c>
      <c r="DO141" s="294">
        <f t="shared" si="589"/>
        <v>1369892</v>
      </c>
      <c r="DP141" s="294">
        <f t="shared" si="589"/>
        <v>3039494</v>
      </c>
      <c r="DQ141" s="294">
        <f t="shared" si="589"/>
        <v>-561322</v>
      </c>
      <c r="DR141" s="294">
        <f t="shared" si="589"/>
        <v>6129375</v>
      </c>
      <c r="DS141" s="294">
        <f t="shared" si="589"/>
        <v>-1349989</v>
      </c>
      <c r="DT141" s="294">
        <f t="shared" si="589"/>
        <v>-2534806</v>
      </c>
      <c r="DU141" s="294">
        <f t="shared" si="589"/>
        <v>454935</v>
      </c>
      <c r="DV141" s="294">
        <f t="shared" si="589"/>
        <v>-163469</v>
      </c>
      <c r="DW141" s="294">
        <f t="shared" si="589"/>
        <v>605294</v>
      </c>
      <c r="DX141" s="294">
        <f t="shared" si="589"/>
        <v>733532</v>
      </c>
      <c r="DY141" s="294">
        <f t="shared" si="589"/>
        <v>-1252801</v>
      </c>
      <c r="DZ141" s="327"/>
      <c r="EA141" s="61">
        <f>'MONTHLY SUMMARIES'!J101</f>
        <v>11347558</v>
      </c>
    </row>
    <row r="142" spans="1:132" s="34" customFormat="1" x14ac:dyDescent="0.25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</v>
      </c>
      <c r="Y142" s="190">
        <v>1098154</v>
      </c>
      <c r="Z142" s="190">
        <v>1286571</v>
      </c>
      <c r="AA142" s="190">
        <v>1479694.39</v>
      </c>
      <c r="AB142" s="190">
        <v>942074.32</v>
      </c>
      <c r="AC142" s="190">
        <v>968021.03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7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2">
        <v>1042871</v>
      </c>
      <c r="BI142" s="439">
        <v>2101047</v>
      </c>
      <c r="BJ142" s="439">
        <v>1987701</v>
      </c>
      <c r="BK142" s="439">
        <v>2646927</v>
      </c>
      <c r="BL142" s="287">
        <v>2298565</v>
      </c>
      <c r="BM142" s="287">
        <v>1631627</v>
      </c>
      <c r="BN142" s="287">
        <v>1163814</v>
      </c>
      <c r="BO142" s="287">
        <v>710141</v>
      </c>
      <c r="BP142" s="287">
        <v>1013911</v>
      </c>
      <c r="BQ142" s="287">
        <v>710141</v>
      </c>
      <c r="BR142" s="287">
        <v>750253</v>
      </c>
      <c r="BS142" s="287">
        <v>742768</v>
      </c>
      <c r="BT142" s="287"/>
      <c r="BU142" s="31">
        <f t="shared" si="585"/>
        <v>-129494.08999999997</v>
      </c>
      <c r="BV142" s="97">
        <f t="shared" si="585"/>
        <v>-176732.70999999996</v>
      </c>
      <c r="BW142" s="97">
        <f t="shared" si="585"/>
        <v>-30718.880000000005</v>
      </c>
      <c r="BX142" s="97">
        <f t="shared" si="585"/>
        <v>-141170.96000000008</v>
      </c>
      <c r="BY142" s="97">
        <f t="shared" si="585"/>
        <v>-38972.729999999981</v>
      </c>
      <c r="BZ142" s="97">
        <f t="shared" si="585"/>
        <v>-68989.75</v>
      </c>
      <c r="CA142" s="97">
        <f t="shared" si="585"/>
        <v>-72465.37</v>
      </c>
      <c r="CB142" s="97">
        <f t="shared" si="585"/>
        <v>-83652.979999999981</v>
      </c>
      <c r="CC142" s="97">
        <f t="shared" si="585"/>
        <v>-19451.909999999974</v>
      </c>
      <c r="CD142" s="97">
        <f t="shared" si="585"/>
        <v>125124.92000000004</v>
      </c>
      <c r="CE142" s="97">
        <f t="shared" si="586"/>
        <v>-266703.40999999992</v>
      </c>
      <c r="CF142" s="97">
        <f t="shared" si="586"/>
        <v>275006.88</v>
      </c>
      <c r="CG142" s="97">
        <f t="shared" si="586"/>
        <v>496179.24999999988</v>
      </c>
      <c r="CH142" s="97">
        <f t="shared" si="586"/>
        <v>39067.279999999912</v>
      </c>
      <c r="CI142" s="97">
        <f t="shared" si="586"/>
        <v>219686.54000000004</v>
      </c>
      <c r="CJ142" s="97">
        <f t="shared" si="586"/>
        <v>441003.81000000006</v>
      </c>
      <c r="CK142" s="97">
        <f t="shared" si="586"/>
        <v>162239.67999999999</v>
      </c>
      <c r="CL142" s="97">
        <f t="shared" si="586"/>
        <v>180146.32</v>
      </c>
      <c r="CM142" s="264">
        <f t="shared" si="586"/>
        <v>146957.75</v>
      </c>
      <c r="CN142" s="264">
        <f t="shared" si="586"/>
        <v>107069</v>
      </c>
      <c r="CO142" s="264">
        <f t="shared" si="587"/>
        <v>1448755.25</v>
      </c>
      <c r="CP142" s="264">
        <f t="shared" si="587"/>
        <v>33169.469999999972</v>
      </c>
      <c r="CQ142" s="294">
        <f t="shared" si="587"/>
        <v>369435</v>
      </c>
      <c r="CR142" s="294">
        <f t="shared" si="587"/>
        <v>290007</v>
      </c>
      <c r="CS142" s="294">
        <f t="shared" si="587"/>
        <v>397754.6100000001</v>
      </c>
      <c r="CT142" s="294">
        <f t="shared" si="587"/>
        <v>779561.68</v>
      </c>
      <c r="CU142" s="294">
        <f t="shared" si="587"/>
        <v>570189.97</v>
      </c>
      <c r="CV142" s="294">
        <f t="shared" si="587"/>
        <v>-80359.910000000033</v>
      </c>
      <c r="CW142" s="294">
        <f t="shared" si="587"/>
        <v>164468</v>
      </c>
      <c r="CX142" s="294">
        <f t="shared" si="587"/>
        <v>175512.37</v>
      </c>
      <c r="CY142" s="294">
        <f t="shared" si="588"/>
        <v>90748</v>
      </c>
      <c r="CZ142" s="294">
        <f t="shared" si="588"/>
        <v>227645</v>
      </c>
      <c r="DA142" s="294">
        <f t="shared" si="588"/>
        <v>-1100886</v>
      </c>
      <c r="DB142" s="294">
        <f t="shared" si="588"/>
        <v>287663</v>
      </c>
      <c r="DC142" s="294">
        <f t="shared" si="588"/>
        <v>489245</v>
      </c>
      <c r="DD142" s="294">
        <f t="shared" si="588"/>
        <v>566857</v>
      </c>
      <c r="DE142" s="294">
        <f t="shared" si="588"/>
        <v>338906</v>
      </c>
      <c r="DF142" s="294">
        <f t="shared" si="588"/>
        <v>282497</v>
      </c>
      <c r="DG142" s="294">
        <f t="shared" si="588"/>
        <v>124943</v>
      </c>
      <c r="DH142" s="294">
        <f t="shared" si="588"/>
        <v>93527</v>
      </c>
      <c r="DI142" s="294">
        <f t="shared" si="589"/>
        <v>13343</v>
      </c>
      <c r="DJ142" s="294">
        <f t="shared" si="589"/>
        <v>22139</v>
      </c>
      <c r="DK142" s="294">
        <f t="shared" si="589"/>
        <v>59025</v>
      </c>
      <c r="DL142" s="294">
        <f t="shared" si="589"/>
        <v>-30571</v>
      </c>
      <c r="DM142" s="294">
        <f t="shared" si="589"/>
        <v>-44702</v>
      </c>
      <c r="DN142" s="294">
        <f t="shared" si="589"/>
        <v>62239</v>
      </c>
      <c r="DO142" s="294">
        <f t="shared" si="589"/>
        <v>144213</v>
      </c>
      <c r="DP142" s="294">
        <f t="shared" si="589"/>
        <v>-155734</v>
      </c>
      <c r="DQ142" s="294">
        <f t="shared" si="589"/>
        <v>430572</v>
      </c>
      <c r="DR142" s="294">
        <f t="shared" si="589"/>
        <v>294432</v>
      </c>
      <c r="DS142" s="294">
        <f t="shared" si="589"/>
        <v>-31527</v>
      </c>
      <c r="DT142" s="294">
        <f t="shared" si="589"/>
        <v>128028</v>
      </c>
      <c r="DU142" s="294">
        <f t="shared" si="589"/>
        <v>-91623</v>
      </c>
      <c r="DV142" s="294">
        <f t="shared" si="589"/>
        <v>280423</v>
      </c>
      <c r="DW142" s="294">
        <f t="shared" si="589"/>
        <v>84978</v>
      </c>
      <c r="DX142" s="294">
        <f t="shared" si="589"/>
        <v>125090</v>
      </c>
      <c r="DY142" s="294">
        <f t="shared" si="589"/>
        <v>78564</v>
      </c>
      <c r="DZ142" s="327"/>
      <c r="EA142" s="61">
        <f>'MONTHLY SUMMARIES'!J102</f>
        <v>742768</v>
      </c>
    </row>
    <row r="143" spans="1:132" s="34" customFormat="1" x14ac:dyDescent="0.25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7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2">
        <v>4614644</v>
      </c>
      <c r="BI143" s="439">
        <v>9219641</v>
      </c>
      <c r="BJ143" s="439">
        <v>10080732</v>
      </c>
      <c r="BK143" s="439">
        <v>9829940</v>
      </c>
      <c r="BL143" s="287">
        <v>8610598</v>
      </c>
      <c r="BM143" s="287">
        <v>5512572</v>
      </c>
      <c r="BN143" s="287">
        <v>1931874</v>
      </c>
      <c r="BO143" s="287">
        <v>966575</v>
      </c>
      <c r="BP143" s="287">
        <v>1009856</v>
      </c>
      <c r="BQ143" s="287">
        <v>966575</v>
      </c>
      <c r="BR143" s="287">
        <v>930535</v>
      </c>
      <c r="BS143" s="287">
        <v>1388509</v>
      </c>
      <c r="BT143" s="287"/>
      <c r="BU143" s="31">
        <f t="shared" si="585"/>
        <v>-780418.98000000045</v>
      </c>
      <c r="BV143" s="97">
        <f t="shared" si="585"/>
        <v>-1967347.3599999994</v>
      </c>
      <c r="BW143" s="97">
        <f t="shared" si="585"/>
        <v>-699329.7099999995</v>
      </c>
      <c r="BX143" s="97">
        <f t="shared" si="585"/>
        <v>263834.25999999978</v>
      </c>
      <c r="BY143" s="97">
        <f t="shared" si="585"/>
        <v>-255831.87000000011</v>
      </c>
      <c r="BZ143" s="97">
        <f t="shared" si="585"/>
        <v>-371370.84000000008</v>
      </c>
      <c r="CA143" s="97">
        <f t="shared" si="585"/>
        <v>-159105.02000000002</v>
      </c>
      <c r="CB143" s="97">
        <f t="shared" si="585"/>
        <v>-451701.62999999989</v>
      </c>
      <c r="CC143" s="97">
        <f t="shared" si="585"/>
        <v>-70217.280000000028</v>
      </c>
      <c r="CD143" s="97">
        <f t="shared" si="585"/>
        <v>-477384.98</v>
      </c>
      <c r="CE143" s="97">
        <f t="shared" si="586"/>
        <v>-1970268.38</v>
      </c>
      <c r="CF143" s="97">
        <f t="shared" si="586"/>
        <v>570280.26999999955</v>
      </c>
      <c r="CG143" s="97">
        <f t="shared" si="586"/>
        <v>2917638.0900000008</v>
      </c>
      <c r="CH143" s="97">
        <f t="shared" si="586"/>
        <v>1342728.8599999994</v>
      </c>
      <c r="CI143" s="97">
        <f t="shared" si="586"/>
        <v>-332146.68999999994</v>
      </c>
      <c r="CJ143" s="97">
        <f t="shared" si="586"/>
        <v>-587594.23999999976</v>
      </c>
      <c r="CK143" s="97">
        <f t="shared" si="586"/>
        <v>-65839.729999999981</v>
      </c>
      <c r="CL143" s="97">
        <f t="shared" si="586"/>
        <v>297516.08000000007</v>
      </c>
      <c r="CM143" s="264">
        <f t="shared" si="586"/>
        <v>262656.45999999996</v>
      </c>
      <c r="CN143" s="264">
        <f t="shared" si="586"/>
        <v>50448</v>
      </c>
      <c r="CO143" s="264">
        <f t="shared" si="587"/>
        <v>201793.77000000002</v>
      </c>
      <c r="CP143" s="264">
        <f t="shared" si="587"/>
        <v>545251.52</v>
      </c>
      <c r="CQ143" s="294">
        <f t="shared" si="587"/>
        <v>1131346</v>
      </c>
      <c r="CR143" s="294">
        <f t="shared" si="587"/>
        <v>3217353</v>
      </c>
      <c r="CS143" s="294">
        <f t="shared" si="587"/>
        <v>632872.51999999955</v>
      </c>
      <c r="CT143" s="294">
        <f t="shared" si="587"/>
        <v>2221110.2800000003</v>
      </c>
      <c r="CU143" s="294">
        <f t="shared" si="587"/>
        <v>1427193.63</v>
      </c>
      <c r="CV143" s="294">
        <f t="shared" si="587"/>
        <v>1249991.46</v>
      </c>
      <c r="CW143" s="294">
        <f t="shared" si="587"/>
        <v>1009903</v>
      </c>
      <c r="CX143" s="294">
        <f t="shared" si="587"/>
        <v>1009298.47</v>
      </c>
      <c r="CY143" s="294">
        <f t="shared" si="588"/>
        <v>494833</v>
      </c>
      <c r="CZ143" s="294">
        <f t="shared" si="588"/>
        <v>1114480</v>
      </c>
      <c r="DA143" s="294">
        <f t="shared" si="588"/>
        <v>1118195</v>
      </c>
      <c r="DB143" s="294">
        <f t="shared" si="588"/>
        <v>1128417</v>
      </c>
      <c r="DC143" s="294">
        <f t="shared" si="588"/>
        <v>2942148</v>
      </c>
      <c r="DD143" s="294">
        <f t="shared" si="588"/>
        <v>75120</v>
      </c>
      <c r="DE143" s="294">
        <f t="shared" si="588"/>
        <v>164022</v>
      </c>
      <c r="DF143" s="294">
        <f t="shared" si="588"/>
        <v>-665027</v>
      </c>
      <c r="DG143" s="294">
        <f t="shared" si="588"/>
        <v>-274176</v>
      </c>
      <c r="DH143" s="294">
        <f t="shared" si="588"/>
        <v>-470129</v>
      </c>
      <c r="DI143" s="294">
        <f t="shared" si="589"/>
        <v>-696053</v>
      </c>
      <c r="DJ143" s="294">
        <f t="shared" si="589"/>
        <v>-690282</v>
      </c>
      <c r="DK143" s="294">
        <f t="shared" si="589"/>
        <v>-358941</v>
      </c>
      <c r="DL143" s="294">
        <f t="shared" si="589"/>
        <v>-719338</v>
      </c>
      <c r="DM143" s="294">
        <f t="shared" si="589"/>
        <v>-744409</v>
      </c>
      <c r="DN143" s="294">
        <f t="shared" si="589"/>
        <v>9781</v>
      </c>
      <c r="DO143" s="294">
        <f t="shared" si="589"/>
        <v>454855</v>
      </c>
      <c r="DP143" s="294">
        <f t="shared" si="589"/>
        <v>555766</v>
      </c>
      <c r="DQ143" s="294">
        <f t="shared" si="589"/>
        <v>-367091</v>
      </c>
      <c r="DR143" s="294">
        <f t="shared" si="589"/>
        <v>1421353</v>
      </c>
      <c r="DS143" s="294">
        <f t="shared" si="589"/>
        <v>642028</v>
      </c>
      <c r="DT143" s="294">
        <f t="shared" si="589"/>
        <v>-998110</v>
      </c>
      <c r="DU143" s="294">
        <f t="shared" si="589"/>
        <v>-948482</v>
      </c>
      <c r="DV143" s="294">
        <f t="shared" si="589"/>
        <v>-768196</v>
      </c>
      <c r="DW143" s="294">
        <f t="shared" si="589"/>
        <v>-563552</v>
      </c>
      <c r="DX143" s="294">
        <f t="shared" si="589"/>
        <v>-599592</v>
      </c>
      <c r="DY143" s="294">
        <f t="shared" si="589"/>
        <v>-704843</v>
      </c>
      <c r="DZ143" s="327"/>
      <c r="EA143" s="61">
        <f>'MONTHLY SUMMARIES'!J103</f>
        <v>1388509</v>
      </c>
    </row>
    <row r="144" spans="1:132" s="34" customFormat="1" x14ac:dyDescent="0.25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90">
        <v>319066.88</v>
      </c>
      <c r="V144" s="190">
        <v>356853</v>
      </c>
      <c r="W144" s="190">
        <v>517927.08</v>
      </c>
      <c r="X144" s="96">
        <v>1163186.19</v>
      </c>
      <c r="Y144" s="190">
        <v>1734924</v>
      </c>
      <c r="Z144" s="190">
        <v>2316928</v>
      </c>
      <c r="AA144" s="190">
        <v>3653058.24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7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2">
        <v>1702269</v>
      </c>
      <c r="BI144" s="439">
        <v>3988257</v>
      </c>
      <c r="BJ144" s="439">
        <v>3829380</v>
      </c>
      <c r="BK144" s="439">
        <v>3833705</v>
      </c>
      <c r="BL144" s="287">
        <v>3494704</v>
      </c>
      <c r="BM144" s="287">
        <v>2351034</v>
      </c>
      <c r="BN144" s="287">
        <v>807634</v>
      </c>
      <c r="BO144" s="287">
        <v>338221</v>
      </c>
      <c r="BP144" s="287">
        <v>291680</v>
      </c>
      <c r="BQ144" s="287">
        <v>338221</v>
      </c>
      <c r="BR144" s="287">
        <v>367717</v>
      </c>
      <c r="BS144" s="287">
        <v>580384</v>
      </c>
      <c r="BT144" s="287"/>
      <c r="BU144" s="31">
        <f t="shared" si="585"/>
        <v>-141091.12000000011</v>
      </c>
      <c r="BV144" s="97">
        <f t="shared" si="585"/>
        <v>-1629753.5700000003</v>
      </c>
      <c r="BW144" s="97">
        <f t="shared" si="585"/>
        <v>-714910.74999999977</v>
      </c>
      <c r="BX144" s="97">
        <f t="shared" si="585"/>
        <v>266228.90999999992</v>
      </c>
      <c r="BY144" s="97">
        <f t="shared" si="585"/>
        <v>-114927.03999999992</v>
      </c>
      <c r="BZ144" s="97">
        <f t="shared" si="585"/>
        <v>-187684.55000000005</v>
      </c>
      <c r="CA144" s="97">
        <f t="shared" si="585"/>
        <v>-110355.95000000001</v>
      </c>
      <c r="CB144" s="97">
        <f t="shared" si="585"/>
        <v>-173515.45999999996</v>
      </c>
      <c r="CC144" s="97">
        <f t="shared" si="585"/>
        <v>-110117.38999999996</v>
      </c>
      <c r="CD144" s="97">
        <f t="shared" si="585"/>
        <v>-39835.469999999972</v>
      </c>
      <c r="CE144" s="97">
        <f t="shared" si="586"/>
        <v>-1103039.0699999998</v>
      </c>
      <c r="CF144" s="97">
        <f t="shared" si="586"/>
        <v>91771.850000000093</v>
      </c>
      <c r="CG144" s="97">
        <f t="shared" si="586"/>
        <v>878457.3200000003</v>
      </c>
      <c r="CH144" s="97">
        <f t="shared" si="586"/>
        <v>676237.85000000009</v>
      </c>
      <c r="CI144" s="97">
        <f t="shared" si="586"/>
        <v>-9773.6000000000931</v>
      </c>
      <c r="CJ144" s="97">
        <f t="shared" si="586"/>
        <v>-562545.5199999999</v>
      </c>
      <c r="CK144" s="97">
        <f t="shared" si="586"/>
        <v>-4306.0400000000373</v>
      </c>
      <c r="CL144" s="97">
        <f t="shared" si="586"/>
        <v>161656.31</v>
      </c>
      <c r="CM144" s="264">
        <f t="shared" si="586"/>
        <v>59247.119999999995</v>
      </c>
      <c r="CN144" s="264">
        <f t="shared" si="586"/>
        <v>14272</v>
      </c>
      <c r="CO144" s="264">
        <f t="shared" si="587"/>
        <v>109163.91999999998</v>
      </c>
      <c r="CP144" s="264">
        <f t="shared" si="587"/>
        <v>65283.810000000056</v>
      </c>
      <c r="CQ144" s="294">
        <f t="shared" si="587"/>
        <v>319258</v>
      </c>
      <c r="CR144" s="294">
        <f t="shared" si="587"/>
        <v>1436733</v>
      </c>
      <c r="CS144" s="294">
        <f t="shared" si="587"/>
        <v>316899.75999999978</v>
      </c>
      <c r="CT144" s="294">
        <f t="shared" si="587"/>
        <v>798724.75</v>
      </c>
      <c r="CU144" s="294">
        <f t="shared" si="587"/>
        <v>454344.24</v>
      </c>
      <c r="CV144" s="294">
        <f t="shared" si="587"/>
        <v>807109.13</v>
      </c>
      <c r="CW144" s="294">
        <f t="shared" si="587"/>
        <v>221464</v>
      </c>
      <c r="CX144" s="294">
        <f t="shared" si="587"/>
        <v>187331.68</v>
      </c>
      <c r="CY144" s="294">
        <f t="shared" si="588"/>
        <v>145726</v>
      </c>
      <c r="CZ144" s="294">
        <f t="shared" si="588"/>
        <v>391868</v>
      </c>
      <c r="DA144" s="294">
        <f t="shared" si="588"/>
        <v>482536</v>
      </c>
      <c r="DB144" s="294">
        <f t="shared" si="588"/>
        <v>553511</v>
      </c>
      <c r="DC144" s="294">
        <f t="shared" si="588"/>
        <v>1669271</v>
      </c>
      <c r="DD144" s="294">
        <f t="shared" si="588"/>
        <v>160008</v>
      </c>
      <c r="DE144" s="294">
        <f t="shared" si="588"/>
        <v>75722</v>
      </c>
      <c r="DF144" s="294">
        <f t="shared" si="588"/>
        <v>-306572</v>
      </c>
      <c r="DG144" s="294">
        <f t="shared" si="588"/>
        <v>193343</v>
      </c>
      <c r="DH144" s="294">
        <f t="shared" si="588"/>
        <v>-282980</v>
      </c>
      <c r="DI144" s="294">
        <f t="shared" si="589"/>
        <v>-104235</v>
      </c>
      <c r="DJ144" s="294">
        <f t="shared" si="589"/>
        <v>-182448</v>
      </c>
      <c r="DK144" s="294">
        <f t="shared" si="589"/>
        <v>-44414</v>
      </c>
      <c r="DL144" s="294">
        <f t="shared" si="589"/>
        <v>-283367</v>
      </c>
      <c r="DM144" s="294">
        <f t="shared" si="589"/>
        <v>-349216</v>
      </c>
      <c r="DN144" s="294">
        <f t="shared" si="589"/>
        <v>-79712</v>
      </c>
      <c r="DO144" s="294">
        <f t="shared" si="589"/>
        <v>264804</v>
      </c>
      <c r="DP144" s="294">
        <f t="shared" si="589"/>
        <v>-84289</v>
      </c>
      <c r="DQ144" s="294">
        <f t="shared" si="589"/>
        <v>-211975</v>
      </c>
      <c r="DR144" s="294">
        <f t="shared" si="589"/>
        <v>709827</v>
      </c>
      <c r="DS144" s="294">
        <f t="shared" si="589"/>
        <v>125210</v>
      </c>
      <c r="DT144" s="294">
        <f t="shared" si="589"/>
        <v>-520512</v>
      </c>
      <c r="DU144" s="294">
        <f t="shared" si="589"/>
        <v>-441446</v>
      </c>
      <c r="DV144" s="294">
        <f t="shared" si="589"/>
        <v>-225646</v>
      </c>
      <c r="DW144" s="294">
        <f t="shared" si="589"/>
        <v>-141405</v>
      </c>
      <c r="DX144" s="294">
        <f t="shared" si="589"/>
        <v>-111909</v>
      </c>
      <c r="DY144" s="294">
        <f t="shared" si="589"/>
        <v>-180027</v>
      </c>
      <c r="DZ144" s="327"/>
      <c r="EA144" s="61">
        <f>'MONTHLY SUMMARIES'!J104</f>
        <v>580384</v>
      </c>
    </row>
    <row r="145" spans="1:132" s="34" customFormat="1" x14ac:dyDescent="0.25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90">
        <v>623502.71</v>
      </c>
      <c r="V145" s="190">
        <v>685804</v>
      </c>
      <c r="W145" s="190">
        <v>813648.14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930321.33</v>
      </c>
      <c r="AE145" s="190">
        <v>723062</v>
      </c>
      <c r="AF145" s="190">
        <v>831724.24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7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2">
        <v>1757116</v>
      </c>
      <c r="BI145" s="439">
        <v>2107184</v>
      </c>
      <c r="BJ145" s="439">
        <v>2370638</v>
      </c>
      <c r="BK145" s="439">
        <v>2763485</v>
      </c>
      <c r="BL145" s="287">
        <v>2142039</v>
      </c>
      <c r="BM145" s="287">
        <v>1481016</v>
      </c>
      <c r="BN145" s="287">
        <v>575887</v>
      </c>
      <c r="BO145" s="287">
        <v>258558</v>
      </c>
      <c r="BP145" s="287">
        <v>262453</v>
      </c>
      <c r="BQ145" s="287">
        <v>258558</v>
      </c>
      <c r="BR145" s="287">
        <v>269423</v>
      </c>
      <c r="BS145" s="287">
        <v>435433</v>
      </c>
      <c r="BT145" s="287"/>
      <c r="BU145" s="31">
        <f t="shared" si="585"/>
        <v>-594788.07999999984</v>
      </c>
      <c r="BV145" s="97">
        <f t="shared" si="585"/>
        <v>-439557.99</v>
      </c>
      <c r="BW145" s="97">
        <f t="shared" si="585"/>
        <v>-295731.34999999986</v>
      </c>
      <c r="BX145" s="97">
        <f t="shared" si="585"/>
        <v>64346.810000000056</v>
      </c>
      <c r="BY145" s="97">
        <f t="shared" si="585"/>
        <v>-121159.53999999992</v>
      </c>
      <c r="BZ145" s="97">
        <f t="shared" si="585"/>
        <v>-7360.3100000000559</v>
      </c>
      <c r="CA145" s="97">
        <f t="shared" si="585"/>
        <v>-171547.30000000005</v>
      </c>
      <c r="CB145" s="97">
        <f t="shared" si="585"/>
        <v>-74931.030000000028</v>
      </c>
      <c r="CC145" s="97">
        <f t="shared" si="585"/>
        <v>-47987.900000000023</v>
      </c>
      <c r="CD145" s="97">
        <f t="shared" si="585"/>
        <v>35876.350000000093</v>
      </c>
      <c r="CE145" s="97">
        <f t="shared" si="586"/>
        <v>-212497.53000000003</v>
      </c>
      <c r="CF145" s="97">
        <f t="shared" si="586"/>
        <v>121680.55000000005</v>
      </c>
      <c r="CG145" s="97">
        <f t="shared" si="586"/>
        <v>501184.72</v>
      </c>
      <c r="CH145" s="97">
        <f t="shared" si="586"/>
        <v>314680.20999999996</v>
      </c>
      <c r="CI145" s="97">
        <f t="shared" si="586"/>
        <v>18443.949999999953</v>
      </c>
      <c r="CJ145" s="97">
        <f t="shared" si="586"/>
        <v>-287414.49000000011</v>
      </c>
      <c r="CK145" s="97">
        <f t="shared" si="586"/>
        <v>-136104.05000000005</v>
      </c>
      <c r="CL145" s="97">
        <f t="shared" si="586"/>
        <v>103535.03000000003</v>
      </c>
      <c r="CM145" s="264">
        <f t="shared" si="586"/>
        <v>598985.29</v>
      </c>
      <c r="CN145" s="264">
        <f t="shared" si="586"/>
        <v>-110719</v>
      </c>
      <c r="CO145" s="264">
        <f t="shared" si="587"/>
        <v>344257.86</v>
      </c>
      <c r="CP145" s="264">
        <f t="shared" si="587"/>
        <v>-111845.55000000005</v>
      </c>
      <c r="CQ145" s="294">
        <f t="shared" si="587"/>
        <v>4586</v>
      </c>
      <c r="CR145" s="294">
        <f t="shared" si="587"/>
        <v>1100797</v>
      </c>
      <c r="CS145" s="294">
        <f t="shared" si="587"/>
        <v>7822.2900000000373</v>
      </c>
      <c r="CT145" s="294">
        <f t="shared" si="587"/>
        <v>255974.70999999996</v>
      </c>
      <c r="CU145" s="294">
        <f t="shared" si="587"/>
        <v>937170.02</v>
      </c>
      <c r="CV145" s="294">
        <f t="shared" si="587"/>
        <v>457103.67000000004</v>
      </c>
      <c r="CW145" s="294">
        <f t="shared" si="587"/>
        <v>433116</v>
      </c>
      <c r="CX145" s="294">
        <f t="shared" si="587"/>
        <v>775542.76</v>
      </c>
      <c r="CY145" s="294">
        <f t="shared" si="588"/>
        <v>82295</v>
      </c>
      <c r="CZ145" s="294">
        <f t="shared" si="588"/>
        <v>726846</v>
      </c>
      <c r="DA145" s="294">
        <f t="shared" si="588"/>
        <v>391806</v>
      </c>
      <c r="DB145" s="294">
        <f t="shared" si="588"/>
        <v>449588</v>
      </c>
      <c r="DC145" s="294">
        <f t="shared" si="588"/>
        <v>1315568</v>
      </c>
      <c r="DD145" s="294">
        <f t="shared" si="588"/>
        <v>228236</v>
      </c>
      <c r="DE145" s="294">
        <f t="shared" si="588"/>
        <v>375942</v>
      </c>
      <c r="DF145" s="294">
        <f t="shared" si="588"/>
        <v>409483</v>
      </c>
      <c r="DG145" s="294">
        <f t="shared" si="588"/>
        <v>-148389</v>
      </c>
      <c r="DH145" s="294">
        <f t="shared" si="588"/>
        <v>128996</v>
      </c>
      <c r="DI145" s="294">
        <f t="shared" si="589"/>
        <v>-93436</v>
      </c>
      <c r="DJ145" s="294">
        <f t="shared" si="589"/>
        <v>-161159</v>
      </c>
      <c r="DK145" s="294">
        <f t="shared" si="589"/>
        <v>-92891</v>
      </c>
      <c r="DL145" s="294">
        <f t="shared" si="589"/>
        <v>-90039</v>
      </c>
      <c r="DM145" s="294">
        <f t="shared" si="589"/>
        <v>-481712</v>
      </c>
      <c r="DN145" s="294">
        <f t="shared" si="589"/>
        <v>278793</v>
      </c>
      <c r="DO145" s="294">
        <f t="shared" si="589"/>
        <v>-631703</v>
      </c>
      <c r="DP145" s="294">
        <f t="shared" si="589"/>
        <v>-453145</v>
      </c>
      <c r="DQ145" s="294">
        <f t="shared" si="589"/>
        <v>182301</v>
      </c>
      <c r="DR145" s="294">
        <f t="shared" si="589"/>
        <v>-137998</v>
      </c>
      <c r="DS145" s="294">
        <f t="shared" si="589"/>
        <v>-353629</v>
      </c>
      <c r="DT145" s="294">
        <f t="shared" si="589"/>
        <v>-940534</v>
      </c>
      <c r="DU145" s="294">
        <f t="shared" si="589"/>
        <v>-804184</v>
      </c>
      <c r="DV145" s="294">
        <f t="shared" si="589"/>
        <v>-1183655</v>
      </c>
      <c r="DW145" s="294">
        <f t="shared" si="589"/>
        <v>-953334</v>
      </c>
      <c r="DX145" s="294">
        <f t="shared" si="589"/>
        <v>-942469</v>
      </c>
      <c r="DY145" s="294">
        <f t="shared" si="589"/>
        <v>-632567</v>
      </c>
      <c r="DZ145" s="327"/>
      <c r="EA145" s="61">
        <f>'MONTHLY SUMMARIES'!J105</f>
        <v>435433</v>
      </c>
    </row>
    <row r="146" spans="1:132" s="127" customFormat="1" x14ac:dyDescent="0.25">
      <c r="A146" s="144"/>
      <c r="B146" s="35" t="s">
        <v>148</v>
      </c>
      <c r="C146" s="128">
        <f>SUM(C141:C145)</f>
        <v>40291928.969999999</v>
      </c>
      <c r="D146" s="129">
        <f t="shared" ref="D146:EA160" si="590">SUM(D141:D145)</f>
        <v>35676946.280000001</v>
      </c>
      <c r="E146" s="129">
        <f t="shared" si="590"/>
        <v>26904594.239999998</v>
      </c>
      <c r="F146" s="130">
        <f t="shared" si="590"/>
        <v>17655908.07</v>
      </c>
      <c r="G146" s="129">
        <f t="shared" si="590"/>
        <v>14405500.790000001</v>
      </c>
      <c r="H146" s="129">
        <f t="shared" si="590"/>
        <v>12223052.799999999</v>
      </c>
      <c r="I146" s="129">
        <f t="shared" si="590"/>
        <v>10927135.51</v>
      </c>
      <c r="J146" s="129">
        <f t="shared" si="590"/>
        <v>12109677.549999999</v>
      </c>
      <c r="K146" s="129">
        <f t="shared" si="590"/>
        <v>13215608.699999999</v>
      </c>
      <c r="L146" s="131">
        <f t="shared" si="590"/>
        <v>25112904.989999998</v>
      </c>
      <c r="M146" s="129">
        <f t="shared" si="590"/>
        <v>37386421.119999997</v>
      </c>
      <c r="N146" s="129">
        <f t="shared" si="590"/>
        <v>33795480.5</v>
      </c>
      <c r="O146" s="129">
        <f t="shared" si="590"/>
        <v>36528429.170000002</v>
      </c>
      <c r="P146" s="129">
        <f t="shared" si="590"/>
        <v>28896425.789999999</v>
      </c>
      <c r="Q146" s="129">
        <f t="shared" si="590"/>
        <v>25282754.639999997</v>
      </c>
      <c r="R146" s="129">
        <f t="shared" si="590"/>
        <v>18345675.029999997</v>
      </c>
      <c r="S146" s="129">
        <f t="shared" si="590"/>
        <v>12853157.540000003</v>
      </c>
      <c r="T146" s="129">
        <f t="shared" si="590"/>
        <v>10900504.259999998</v>
      </c>
      <c r="U146" s="129">
        <f t="shared" si="590"/>
        <v>10260915.539999999</v>
      </c>
      <c r="V146" s="129">
        <f t="shared" si="590"/>
        <v>10505851</v>
      </c>
      <c r="W146" s="129">
        <f t="shared" si="590"/>
        <v>13141164.260000002</v>
      </c>
      <c r="X146" s="131">
        <f t="shared" si="590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58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1">
        <v>33658913</v>
      </c>
      <c r="BI146" s="438">
        <v>53947425</v>
      </c>
      <c r="BJ146" s="438">
        <v>57962505</v>
      </c>
      <c r="BK146" s="438">
        <v>57649391</v>
      </c>
      <c r="BL146" s="286">
        <v>50358259</v>
      </c>
      <c r="BM146" s="286">
        <v>32388353</v>
      </c>
      <c r="BN146" s="286">
        <v>16215296</v>
      </c>
      <c r="BO146" s="286">
        <v>12623180</v>
      </c>
      <c r="BP146" s="286">
        <v>12906250</v>
      </c>
      <c r="BQ146" s="286">
        <v>12623180</v>
      </c>
      <c r="BR146" s="286">
        <v>12795851</v>
      </c>
      <c r="BS146" s="286">
        <v>14494652</v>
      </c>
      <c r="BT146" s="286"/>
      <c r="BU146" s="130">
        <f t="shared" si="479"/>
        <v>-3763499.8000000017</v>
      </c>
      <c r="BV146" s="132">
        <f t="shared" ref="BV146:BX146" si="591">SUM(BV141:BV145)</f>
        <v>-6780520.4899999993</v>
      </c>
      <c r="BW146" s="132">
        <f t="shared" si="591"/>
        <v>-1621839.5999999994</v>
      </c>
      <c r="BX146" s="132">
        <f t="shared" si="591"/>
        <v>689766.95999999915</v>
      </c>
      <c r="BY146" s="132">
        <f t="shared" ref="BY146:BZ146" si="592">SUM(BY141:BY145)</f>
        <v>-1552343.2500000005</v>
      </c>
      <c r="BZ146" s="132">
        <f t="shared" si="592"/>
        <v>-1322548.5399999991</v>
      </c>
      <c r="CA146" s="132">
        <f t="shared" ref="CA146:CB146" si="593">SUM(CA141:CA145)</f>
        <v>-666219.9700000002</v>
      </c>
      <c r="CB146" s="132">
        <f t="shared" si="593"/>
        <v>-1603826.5499999991</v>
      </c>
      <c r="CC146" s="132">
        <f t="shared" ref="CC146:CD146" si="594">SUM(CC141:CC145)</f>
        <v>-74444.439999999013</v>
      </c>
      <c r="CD146" s="132">
        <f t="shared" si="594"/>
        <v>-1402970.349999998</v>
      </c>
      <c r="CE146" s="132">
        <f t="shared" ref="CE146:CF146" si="595">SUM(CE141:CE145)</f>
        <v>-5905711.1200000001</v>
      </c>
      <c r="CF146" s="132">
        <f t="shared" si="595"/>
        <v>3905836.4999999991</v>
      </c>
      <c r="CG146" s="132">
        <f t="shared" ref="CG146:CH146" si="596">SUM(CG141:CG145)</f>
        <v>12080573.270000001</v>
      </c>
      <c r="CH146" s="132">
        <f t="shared" si="596"/>
        <v>3989797.3699999973</v>
      </c>
      <c r="CI146" s="132">
        <f t="shared" ref="CI146:CJ146" si="597">SUM(CI141:CI145)</f>
        <v>-1359661.97</v>
      </c>
      <c r="CJ146" s="132">
        <f t="shared" si="597"/>
        <v>-1133057.3999999987</v>
      </c>
      <c r="CK146" s="132">
        <f t="shared" ref="CK146:CL146" si="598">SUM(CK141:CK145)</f>
        <v>750714.4599999995</v>
      </c>
      <c r="CL146" s="132">
        <f t="shared" si="598"/>
        <v>1669431.1499999994</v>
      </c>
      <c r="CM146" s="265">
        <f t="shared" ref="CM146:CN146" si="599">SUM(CM141:CM145)</f>
        <v>1210051.46</v>
      </c>
      <c r="CN146" s="265">
        <f t="shared" si="599"/>
        <v>-61541</v>
      </c>
      <c r="CO146" s="265">
        <f t="shared" ref="CO146:CQ146" si="600">SUM(CO141:CO145)</f>
        <v>3783510.7399999993</v>
      </c>
      <c r="CP146" s="265">
        <f t="shared" si="600"/>
        <v>3026071.3599999994</v>
      </c>
      <c r="CQ146" s="295">
        <f t="shared" si="600"/>
        <v>7763036</v>
      </c>
      <c r="CR146" s="295">
        <f t="shared" ref="CR146:CS146" si="601">SUM(CR141:CR145)</f>
        <v>16497647</v>
      </c>
      <c r="CS146" s="295">
        <f t="shared" si="601"/>
        <v>8495906.5599999987</v>
      </c>
      <c r="CT146" s="295">
        <f t="shared" ref="CT146:CU146" si="602">SUM(CT141:CT145)</f>
        <v>9113624.8400000036</v>
      </c>
      <c r="CU146" s="295">
        <f t="shared" si="602"/>
        <v>9263438.3300000001</v>
      </c>
      <c r="CV146" s="295">
        <f t="shared" ref="CV146" si="603">SUM(CV141:CV145)</f>
        <v>6601559.3699999992</v>
      </c>
      <c r="CW146" s="295">
        <f t="shared" ref="CW146" si="604">SUM(CW141:CW145)</f>
        <v>4766301</v>
      </c>
      <c r="CX146" s="295">
        <f t="shared" ref="CX146" si="605">SUM(CX141:CX145)</f>
        <v>6161769.5899999999</v>
      </c>
      <c r="CY146" s="295">
        <f t="shared" ref="CY146" si="606">SUM(CY141:CY145)</f>
        <v>3702964</v>
      </c>
      <c r="CZ146" s="295">
        <f t="shared" ref="CZ146" si="607">SUM(CZ141:CZ145)</f>
        <v>6349618</v>
      </c>
      <c r="DA146" s="295">
        <f t="shared" ref="DA146" si="608">SUM(DA141:DA145)</f>
        <v>3836022</v>
      </c>
      <c r="DB146" s="295">
        <f t="shared" ref="DB146" si="609">SUM(DB141:DB145)</f>
        <v>6696141</v>
      </c>
      <c r="DC146" s="295">
        <f t="shared" ref="DC146" si="610">SUM(DC141:DC145)</f>
        <v>13101618</v>
      </c>
      <c r="DD146" s="295">
        <f t="shared" ref="DD146:DE146" si="611">SUM(DD141:DD145)</f>
        <v>861449</v>
      </c>
      <c r="DE146" s="295">
        <f t="shared" si="611"/>
        <v>1071997</v>
      </c>
      <c r="DF146" s="295">
        <f t="shared" ref="DF146" si="612">SUM(DF141:DF145)</f>
        <v>-58578</v>
      </c>
      <c r="DG146" s="295">
        <f t="shared" ref="DG146" si="613">SUM(DG141:DG145)</f>
        <v>169729</v>
      </c>
      <c r="DH146" s="295">
        <f t="shared" ref="DH146" si="614">SUM(DH141:DH145)</f>
        <v>-2732947</v>
      </c>
      <c r="DI146" s="295">
        <f t="shared" ref="DI146" si="615">SUM(DI141:DI145)</f>
        <v>-3916193</v>
      </c>
      <c r="DJ146" s="295">
        <f t="shared" ref="DJ146" si="616">SUM(DJ141:DJ145)</f>
        <v>-3764912</v>
      </c>
      <c r="DK146" s="295">
        <f t="shared" ref="DK146:DL146" si="617">SUM(DK141:DK145)</f>
        <v>-1582732</v>
      </c>
      <c r="DL146" s="295">
        <f t="shared" si="617"/>
        <v>-3202729</v>
      </c>
      <c r="DM146" s="295">
        <f t="shared" ref="DM146:DN146" si="618">SUM(DM141:DM145)</f>
        <v>-3574371</v>
      </c>
      <c r="DN146" s="295">
        <f t="shared" si="618"/>
        <v>226766</v>
      </c>
      <c r="DO146" s="295">
        <f t="shared" ref="DO146:DP146" si="619">SUM(DO141:DO145)</f>
        <v>1602061</v>
      </c>
      <c r="DP146" s="295">
        <f t="shared" si="619"/>
        <v>2902092</v>
      </c>
      <c r="DQ146" s="295">
        <f t="shared" ref="DQ146" si="620">SUM(DQ141:DQ145)</f>
        <v>-527515</v>
      </c>
      <c r="DR146" s="295">
        <f t="shared" ref="DR146:DS146" si="621">SUM(DR141:DR145)</f>
        <v>8416989</v>
      </c>
      <c r="DS146" s="295">
        <f t="shared" si="621"/>
        <v>-967907</v>
      </c>
      <c r="DT146" s="295">
        <f t="shared" ref="DT146" si="622">SUM(DT141:DT145)</f>
        <v>-4865934</v>
      </c>
      <c r="DU146" s="295">
        <f t="shared" ref="DU146:DV146" si="623">SUM(DU141:DU145)</f>
        <v>-1830800</v>
      </c>
      <c r="DV146" s="295">
        <f t="shared" si="623"/>
        <v>-2060543</v>
      </c>
      <c r="DW146" s="295">
        <f t="shared" ref="DW146" si="624">SUM(DW141:DW145)</f>
        <v>-968019</v>
      </c>
      <c r="DX146" s="295">
        <f t="shared" ref="DX146:DY146" si="625">SUM(DX141:DX145)</f>
        <v>-795348</v>
      </c>
      <c r="DY146" s="295">
        <f t="shared" si="625"/>
        <v>-2691674</v>
      </c>
      <c r="DZ146" s="328"/>
      <c r="EA146" s="41">
        <f t="shared" si="590"/>
        <v>14494652</v>
      </c>
      <c r="EB146" s="34"/>
    </row>
    <row r="147" spans="1:132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325"/>
      <c r="EA147" s="87"/>
      <c r="EB147" s="34"/>
    </row>
    <row r="148" spans="1:132" s="56" customFormat="1" x14ac:dyDescent="0.25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59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3">
        <v>146622</v>
      </c>
      <c r="BI148" s="440">
        <v>174331</v>
      </c>
      <c r="BJ148" s="440">
        <v>162738</v>
      </c>
      <c r="BK148" s="440">
        <v>164381</v>
      </c>
      <c r="BL148" s="288">
        <v>169007</v>
      </c>
      <c r="BM148" s="288">
        <v>138373</v>
      </c>
      <c r="BN148" s="288">
        <v>140287</v>
      </c>
      <c r="BO148" s="288">
        <v>174500</v>
      </c>
      <c r="BP148" s="288">
        <v>171931</v>
      </c>
      <c r="BQ148" s="288">
        <v>174500</v>
      </c>
      <c r="BR148" s="288">
        <v>183831</v>
      </c>
      <c r="BS148" s="288">
        <v>161917</v>
      </c>
      <c r="BT148" s="288"/>
      <c r="BU148" s="30">
        <f t="shared" ref="BU148:CD152" si="626">O148-C148</f>
        <v>16593</v>
      </c>
      <c r="BV148" s="102">
        <f t="shared" si="626"/>
        <v>6399</v>
      </c>
      <c r="BW148" s="102">
        <f t="shared" si="626"/>
        <v>4529</v>
      </c>
      <c r="BX148" s="102">
        <f t="shared" si="626"/>
        <v>18826</v>
      </c>
      <c r="BY148" s="102">
        <f t="shared" si="626"/>
        <v>4588</v>
      </c>
      <c r="BZ148" s="102">
        <f t="shared" si="626"/>
        <v>7652</v>
      </c>
      <c r="CA148" s="102">
        <f t="shared" si="626"/>
        <v>11683</v>
      </c>
      <c r="CB148" s="102">
        <f t="shared" si="626"/>
        <v>-10438</v>
      </c>
      <c r="CC148" s="102">
        <f t="shared" si="626"/>
        <v>7645</v>
      </c>
      <c r="CD148" s="102">
        <f t="shared" si="626"/>
        <v>4156</v>
      </c>
      <c r="CE148" s="102">
        <f t="shared" ref="CE148:CN152" si="627">Y148-M148</f>
        <v>-18357</v>
      </c>
      <c r="CF148" s="102">
        <f t="shared" si="627"/>
        <v>2446</v>
      </c>
      <c r="CG148" s="102">
        <f t="shared" si="627"/>
        <v>-8854</v>
      </c>
      <c r="CH148" s="102">
        <f t="shared" si="627"/>
        <v>-4044</v>
      </c>
      <c r="CI148" s="102">
        <f t="shared" si="627"/>
        <v>3761</v>
      </c>
      <c r="CJ148" s="102">
        <f t="shared" si="627"/>
        <v>-1051</v>
      </c>
      <c r="CK148" s="102">
        <f t="shared" si="627"/>
        <v>1330</v>
      </c>
      <c r="CL148" s="102">
        <f t="shared" si="627"/>
        <v>4577</v>
      </c>
      <c r="CM148" s="266">
        <f t="shared" si="627"/>
        <v>-3185</v>
      </c>
      <c r="CN148" s="266">
        <f t="shared" si="627"/>
        <v>-997</v>
      </c>
      <c r="CO148" s="266">
        <f t="shared" ref="CO148:CX152" si="628">AI148-W148</f>
        <v>11055</v>
      </c>
      <c r="CP148" s="266">
        <f t="shared" si="628"/>
        <v>-10196</v>
      </c>
      <c r="CQ148" s="291">
        <f t="shared" si="628"/>
        <v>16139</v>
      </c>
      <c r="CR148" s="291">
        <f t="shared" si="628"/>
        <v>13671</v>
      </c>
      <c r="CS148" s="291">
        <f t="shared" si="628"/>
        <v>23905</v>
      </c>
      <c r="CT148" s="291">
        <f t="shared" si="628"/>
        <v>-6024</v>
      </c>
      <c r="CU148" s="291">
        <f t="shared" si="628"/>
        <v>-5475</v>
      </c>
      <c r="CV148" s="291">
        <f t="shared" si="628"/>
        <v>3817</v>
      </c>
      <c r="CW148" s="291">
        <f t="shared" si="628"/>
        <v>-2947</v>
      </c>
      <c r="CX148" s="291">
        <f t="shared" si="628"/>
        <v>9696</v>
      </c>
      <c r="CY148" s="291">
        <f t="shared" ref="CY148:DH152" si="629">AS148-AG148</f>
        <v>1965</v>
      </c>
      <c r="CZ148" s="291">
        <f t="shared" si="629"/>
        <v>4471</v>
      </c>
      <c r="DA148" s="291">
        <f t="shared" si="629"/>
        <v>3167</v>
      </c>
      <c r="DB148" s="291">
        <f t="shared" si="629"/>
        <v>1302</v>
      </c>
      <c r="DC148" s="291">
        <f t="shared" si="629"/>
        <v>2863</v>
      </c>
      <c r="DD148" s="291">
        <f t="shared" si="629"/>
        <v>-6021</v>
      </c>
      <c r="DE148" s="291">
        <f t="shared" si="629"/>
        <v>-4063</v>
      </c>
      <c r="DF148" s="291">
        <f t="shared" si="629"/>
        <v>-3837</v>
      </c>
      <c r="DG148" s="291">
        <f t="shared" si="629"/>
        <v>19363</v>
      </c>
      <c r="DH148" s="291">
        <f t="shared" si="629"/>
        <v>2022</v>
      </c>
      <c r="DI148" s="291">
        <f t="shared" ref="DI148:DY152" si="630">BC148-AQ148</f>
        <v>-13989</v>
      </c>
      <c r="DJ148" s="291">
        <f t="shared" si="630"/>
        <v>-4317</v>
      </c>
      <c r="DK148" s="291">
        <f t="shared" si="630"/>
        <v>8060</v>
      </c>
      <c r="DL148" s="291">
        <f t="shared" si="630"/>
        <v>6542</v>
      </c>
      <c r="DM148" s="291">
        <f t="shared" si="630"/>
        <v>-4874</v>
      </c>
      <c r="DN148" s="291">
        <f t="shared" si="630"/>
        <v>-10066</v>
      </c>
      <c r="DO148" s="291">
        <f t="shared" si="630"/>
        <v>10312</v>
      </c>
      <c r="DP148" s="291">
        <f t="shared" si="630"/>
        <v>2825</v>
      </c>
      <c r="DQ148" s="291">
        <f t="shared" si="630"/>
        <v>-12743</v>
      </c>
      <c r="DR148" s="291">
        <f t="shared" si="630"/>
        <v>23293</v>
      </c>
      <c r="DS148" s="291">
        <f t="shared" si="630"/>
        <v>-39080</v>
      </c>
      <c r="DT148" s="291">
        <f t="shared" si="630"/>
        <v>-25349</v>
      </c>
      <c r="DU148" s="291">
        <f t="shared" si="630"/>
        <v>33975</v>
      </c>
      <c r="DV148" s="291">
        <f t="shared" si="630"/>
        <v>5838</v>
      </c>
      <c r="DW148" s="291">
        <f t="shared" si="630"/>
        <v>13068</v>
      </c>
      <c r="DX148" s="291">
        <f t="shared" si="630"/>
        <v>22399</v>
      </c>
      <c r="DY148" s="291">
        <f t="shared" si="630"/>
        <v>2457</v>
      </c>
      <c r="DZ148" s="325"/>
      <c r="EA148" s="61">
        <f>'MONTHLY SUMMARIES'!J108</f>
        <v>161917</v>
      </c>
      <c r="EB148" s="34"/>
    </row>
    <row r="149" spans="1:132" s="56" customFormat="1" x14ac:dyDescent="0.25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59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3">
        <v>8123</v>
      </c>
      <c r="BI149" s="440">
        <v>11583</v>
      </c>
      <c r="BJ149" s="440">
        <v>10383</v>
      </c>
      <c r="BK149" s="440">
        <v>12953</v>
      </c>
      <c r="BL149" s="288">
        <v>12650</v>
      </c>
      <c r="BM149" s="288">
        <v>10673</v>
      </c>
      <c r="BN149" s="288">
        <v>16428</v>
      </c>
      <c r="BO149" s="288">
        <v>17639</v>
      </c>
      <c r="BP149" s="288">
        <v>17199</v>
      </c>
      <c r="BQ149" s="288">
        <v>17639</v>
      </c>
      <c r="BR149" s="288">
        <v>18540</v>
      </c>
      <c r="BS149" s="288">
        <v>15782</v>
      </c>
      <c r="BT149" s="288"/>
      <c r="BU149" s="30">
        <f t="shared" si="626"/>
        <v>62</v>
      </c>
      <c r="BV149" s="102">
        <f t="shared" si="626"/>
        <v>370</v>
      </c>
      <c r="BW149" s="102">
        <f t="shared" si="626"/>
        <v>299</v>
      </c>
      <c r="BX149" s="102">
        <f t="shared" si="626"/>
        <v>-405</v>
      </c>
      <c r="BY149" s="102">
        <f t="shared" si="626"/>
        <v>250</v>
      </c>
      <c r="BZ149" s="102">
        <f t="shared" si="626"/>
        <v>131</v>
      </c>
      <c r="CA149" s="102">
        <f t="shared" si="626"/>
        <v>371</v>
      </c>
      <c r="CB149" s="102">
        <f t="shared" si="626"/>
        <v>-292</v>
      </c>
      <c r="CC149" s="102">
        <f t="shared" si="626"/>
        <v>490</v>
      </c>
      <c r="CD149" s="102">
        <f t="shared" si="626"/>
        <v>1542</v>
      </c>
      <c r="CE149" s="102">
        <f t="shared" si="627"/>
        <v>-902</v>
      </c>
      <c r="CF149" s="102">
        <f t="shared" si="627"/>
        <v>1728</v>
      </c>
      <c r="CG149" s="102">
        <f t="shared" si="627"/>
        <v>679</v>
      </c>
      <c r="CH149" s="102">
        <f t="shared" si="627"/>
        <v>-825</v>
      </c>
      <c r="CI149" s="102">
        <f t="shared" si="627"/>
        <v>1253</v>
      </c>
      <c r="CJ149" s="102">
        <f t="shared" si="627"/>
        <v>3629</v>
      </c>
      <c r="CK149" s="102">
        <f t="shared" si="627"/>
        <v>764</v>
      </c>
      <c r="CL149" s="102">
        <f t="shared" si="627"/>
        <v>1376</v>
      </c>
      <c r="CM149" s="266">
        <f t="shared" si="627"/>
        <v>727</v>
      </c>
      <c r="CN149" s="266">
        <f t="shared" si="627"/>
        <v>660</v>
      </c>
      <c r="CO149" s="266">
        <f t="shared" si="628"/>
        <v>4564</v>
      </c>
      <c r="CP149" s="266">
        <f t="shared" si="628"/>
        <v>-869</v>
      </c>
      <c r="CQ149" s="291">
        <f t="shared" si="628"/>
        <v>1264</v>
      </c>
      <c r="CR149" s="291">
        <f t="shared" si="628"/>
        <v>-466</v>
      </c>
      <c r="CS149" s="291">
        <f t="shared" si="628"/>
        <v>2315</v>
      </c>
      <c r="CT149" s="291">
        <f t="shared" si="628"/>
        <v>2556</v>
      </c>
      <c r="CU149" s="291">
        <f t="shared" si="628"/>
        <v>3316</v>
      </c>
      <c r="CV149" s="291">
        <f t="shared" si="628"/>
        <v>-3100</v>
      </c>
      <c r="CW149" s="291">
        <f t="shared" si="628"/>
        <v>174</v>
      </c>
      <c r="CX149" s="291">
        <f t="shared" si="628"/>
        <v>672</v>
      </c>
      <c r="CY149" s="291">
        <f t="shared" si="629"/>
        <v>262</v>
      </c>
      <c r="CZ149" s="291">
        <f t="shared" si="629"/>
        <v>859</v>
      </c>
      <c r="DA149" s="291">
        <f t="shared" si="629"/>
        <v>-2362</v>
      </c>
      <c r="DB149" s="291">
        <f t="shared" si="629"/>
        <v>1225</v>
      </c>
      <c r="DC149" s="291">
        <f t="shared" si="629"/>
        <v>1587</v>
      </c>
      <c r="DD149" s="291">
        <f t="shared" si="629"/>
        <v>2142</v>
      </c>
      <c r="DE149" s="291">
        <f t="shared" si="629"/>
        <v>1157</v>
      </c>
      <c r="DF149" s="291">
        <f t="shared" si="629"/>
        <v>1040</v>
      </c>
      <c r="DG149" s="291">
        <f t="shared" si="629"/>
        <v>1205</v>
      </c>
      <c r="DH149" s="291">
        <f t="shared" si="629"/>
        <v>1115</v>
      </c>
      <c r="DI149" s="291">
        <f t="shared" si="630"/>
        <v>709</v>
      </c>
      <c r="DJ149" s="291">
        <f t="shared" si="630"/>
        <v>910</v>
      </c>
      <c r="DK149" s="291">
        <f t="shared" si="630"/>
        <v>1657</v>
      </c>
      <c r="DL149" s="291">
        <f t="shared" si="630"/>
        <v>1167</v>
      </c>
      <c r="DM149" s="291">
        <f t="shared" si="630"/>
        <v>305</v>
      </c>
      <c r="DN149" s="291">
        <f t="shared" si="630"/>
        <v>394</v>
      </c>
      <c r="DO149" s="291">
        <f t="shared" si="630"/>
        <v>12</v>
      </c>
      <c r="DP149" s="291">
        <f t="shared" si="630"/>
        <v>-589</v>
      </c>
      <c r="DQ149" s="291">
        <f t="shared" si="630"/>
        <v>999</v>
      </c>
      <c r="DR149" s="291">
        <f t="shared" si="630"/>
        <v>1593</v>
      </c>
      <c r="DS149" s="291">
        <f t="shared" si="630"/>
        <v>-2733</v>
      </c>
      <c r="DT149" s="291">
        <f t="shared" si="630"/>
        <v>7607</v>
      </c>
      <c r="DU149" s="291">
        <f t="shared" si="630"/>
        <v>9736</v>
      </c>
      <c r="DV149" s="291">
        <f t="shared" si="630"/>
        <v>8315</v>
      </c>
      <c r="DW149" s="291">
        <f t="shared" si="630"/>
        <v>8831</v>
      </c>
      <c r="DX149" s="291">
        <f t="shared" si="630"/>
        <v>9732</v>
      </c>
      <c r="DY149" s="291">
        <f t="shared" si="630"/>
        <v>7176</v>
      </c>
      <c r="DZ149" s="325"/>
      <c r="EA149" s="61">
        <f>'MONTHLY SUMMARIES'!J109</f>
        <v>15782</v>
      </c>
      <c r="EB149" s="34"/>
    </row>
    <row r="150" spans="1:132" s="56" customFormat="1" x14ac:dyDescent="0.25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59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3">
        <v>14257</v>
      </c>
      <c r="BI150" s="440">
        <v>18304</v>
      </c>
      <c r="BJ150" s="440">
        <v>16811</v>
      </c>
      <c r="BK150" s="440">
        <v>16482</v>
      </c>
      <c r="BL150" s="288">
        <v>16998</v>
      </c>
      <c r="BM150" s="288">
        <v>14546</v>
      </c>
      <c r="BN150" s="288">
        <v>11901</v>
      </c>
      <c r="BO150" s="288">
        <v>15372</v>
      </c>
      <c r="BP150" s="288">
        <v>14019</v>
      </c>
      <c r="BQ150" s="288">
        <v>15372</v>
      </c>
      <c r="BR150" s="288">
        <v>15493</v>
      </c>
      <c r="BS150" s="288">
        <v>13486</v>
      </c>
      <c r="BT150" s="288"/>
      <c r="BU150" s="30">
        <f t="shared" si="626"/>
        <v>1899</v>
      </c>
      <c r="BV150" s="102">
        <f t="shared" si="626"/>
        <v>-1353</v>
      </c>
      <c r="BW150" s="102">
        <f t="shared" si="626"/>
        <v>-1743</v>
      </c>
      <c r="BX150" s="102">
        <f t="shared" si="626"/>
        <v>2047</v>
      </c>
      <c r="BY150" s="102">
        <f t="shared" si="626"/>
        <v>1373</v>
      </c>
      <c r="BZ150" s="102">
        <f t="shared" si="626"/>
        <v>-187</v>
      </c>
      <c r="CA150" s="102">
        <f t="shared" si="626"/>
        <v>1865</v>
      </c>
      <c r="CB150" s="102">
        <f t="shared" si="626"/>
        <v>-1490</v>
      </c>
      <c r="CC150" s="102">
        <f t="shared" si="626"/>
        <v>1253</v>
      </c>
      <c r="CD150" s="102">
        <f t="shared" si="626"/>
        <v>291</v>
      </c>
      <c r="CE150" s="102">
        <f t="shared" si="627"/>
        <v>-3564</v>
      </c>
      <c r="CF150" s="102">
        <f t="shared" si="627"/>
        <v>976</v>
      </c>
      <c r="CG150" s="102">
        <f t="shared" si="627"/>
        <v>1093</v>
      </c>
      <c r="CH150" s="102">
        <f t="shared" si="627"/>
        <v>2198</v>
      </c>
      <c r="CI150" s="102">
        <f t="shared" si="627"/>
        <v>1109</v>
      </c>
      <c r="CJ150" s="102">
        <f t="shared" si="627"/>
        <v>-520</v>
      </c>
      <c r="CK150" s="102">
        <f t="shared" si="627"/>
        <v>-774</v>
      </c>
      <c r="CL150" s="102">
        <f t="shared" si="627"/>
        <v>1109</v>
      </c>
      <c r="CM150" s="266">
        <f t="shared" si="627"/>
        <v>-526</v>
      </c>
      <c r="CN150" s="266">
        <f t="shared" si="627"/>
        <v>-1745</v>
      </c>
      <c r="CO150" s="266">
        <f t="shared" si="628"/>
        <v>2222</v>
      </c>
      <c r="CP150" s="266">
        <f t="shared" si="628"/>
        <v>-437</v>
      </c>
      <c r="CQ150" s="291">
        <f t="shared" si="628"/>
        <v>818</v>
      </c>
      <c r="CR150" s="291">
        <f t="shared" si="628"/>
        <v>3018</v>
      </c>
      <c r="CS150" s="291">
        <f t="shared" si="628"/>
        <v>328</v>
      </c>
      <c r="CT150" s="291">
        <f t="shared" si="628"/>
        <v>209</v>
      </c>
      <c r="CU150" s="291">
        <f t="shared" si="628"/>
        <v>-1110</v>
      </c>
      <c r="CV150" s="291">
        <f t="shared" si="628"/>
        <v>267</v>
      </c>
      <c r="CW150" s="291">
        <f t="shared" si="628"/>
        <v>-18</v>
      </c>
      <c r="CX150" s="291">
        <f t="shared" si="628"/>
        <v>120</v>
      </c>
      <c r="CY150" s="291">
        <f t="shared" si="629"/>
        <v>-127</v>
      </c>
      <c r="CZ150" s="291">
        <f t="shared" si="629"/>
        <v>3189</v>
      </c>
      <c r="DA150" s="291">
        <f t="shared" si="629"/>
        <v>-676</v>
      </c>
      <c r="DB150" s="291">
        <f t="shared" si="629"/>
        <v>-315</v>
      </c>
      <c r="DC150" s="291">
        <f t="shared" si="629"/>
        <v>2133</v>
      </c>
      <c r="DD150" s="291">
        <f t="shared" si="629"/>
        <v>-1790</v>
      </c>
      <c r="DE150" s="291">
        <f t="shared" si="629"/>
        <v>-124</v>
      </c>
      <c r="DF150" s="291">
        <f t="shared" si="629"/>
        <v>-1239</v>
      </c>
      <c r="DG150" s="291">
        <f t="shared" si="629"/>
        <v>1278</v>
      </c>
      <c r="DH150" s="291">
        <f t="shared" si="629"/>
        <v>1230</v>
      </c>
      <c r="DI150" s="291">
        <f t="shared" si="630"/>
        <v>-970</v>
      </c>
      <c r="DJ150" s="291">
        <f t="shared" si="630"/>
        <v>-169</v>
      </c>
      <c r="DK150" s="291">
        <f t="shared" si="630"/>
        <v>830</v>
      </c>
      <c r="DL150" s="291">
        <f t="shared" si="630"/>
        <v>-309</v>
      </c>
      <c r="DM150" s="291">
        <f t="shared" si="630"/>
        <v>-142</v>
      </c>
      <c r="DN150" s="291">
        <f t="shared" si="630"/>
        <v>-629</v>
      </c>
      <c r="DO150" s="291">
        <f t="shared" si="630"/>
        <v>734</v>
      </c>
      <c r="DP150" s="291">
        <f t="shared" si="630"/>
        <v>295</v>
      </c>
      <c r="DQ150" s="291">
        <f t="shared" si="630"/>
        <v>-1919</v>
      </c>
      <c r="DR150" s="291">
        <f t="shared" si="630"/>
        <v>2020</v>
      </c>
      <c r="DS150" s="291">
        <f t="shared" si="630"/>
        <v>-2253</v>
      </c>
      <c r="DT150" s="291">
        <f t="shared" si="630"/>
        <v>-5202</v>
      </c>
      <c r="DU150" s="291">
        <f t="shared" si="630"/>
        <v>445</v>
      </c>
      <c r="DV150" s="291">
        <f t="shared" si="630"/>
        <v>-2353</v>
      </c>
      <c r="DW150" s="291">
        <f t="shared" si="630"/>
        <v>-386</v>
      </c>
      <c r="DX150" s="291">
        <f t="shared" si="630"/>
        <v>-265</v>
      </c>
      <c r="DY150" s="291">
        <f t="shared" si="630"/>
        <v>-2358</v>
      </c>
      <c r="DZ150" s="325"/>
      <c r="EA150" s="61">
        <f>'MONTHLY SUMMARIES'!J110</f>
        <v>13486</v>
      </c>
      <c r="EB150" s="34"/>
    </row>
    <row r="151" spans="1:132" s="56" customFormat="1" x14ac:dyDescent="0.25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59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3">
        <v>481</v>
      </c>
      <c r="BI151" s="440">
        <v>676</v>
      </c>
      <c r="BJ151" s="440">
        <v>564</v>
      </c>
      <c r="BK151" s="440">
        <v>578</v>
      </c>
      <c r="BL151" s="288">
        <v>599</v>
      </c>
      <c r="BM151" s="288">
        <v>506</v>
      </c>
      <c r="BN151" s="288">
        <v>340</v>
      </c>
      <c r="BO151" s="288">
        <v>528</v>
      </c>
      <c r="BP151" s="288">
        <v>440</v>
      </c>
      <c r="BQ151" s="288">
        <v>528</v>
      </c>
      <c r="BR151" s="288">
        <v>511</v>
      </c>
      <c r="BS151" s="288">
        <v>405</v>
      </c>
      <c r="BT151" s="288"/>
      <c r="BU151" s="30">
        <f t="shared" si="626"/>
        <v>77</v>
      </c>
      <c r="BV151" s="102">
        <f t="shared" si="626"/>
        <v>-224</v>
      </c>
      <c r="BW151" s="102">
        <f t="shared" si="626"/>
        <v>-155</v>
      </c>
      <c r="BX151" s="102">
        <f t="shared" si="626"/>
        <v>108</v>
      </c>
      <c r="BY151" s="102">
        <f t="shared" si="626"/>
        <v>68</v>
      </c>
      <c r="BZ151" s="102">
        <f t="shared" si="626"/>
        <v>-141</v>
      </c>
      <c r="CA151" s="102">
        <f t="shared" si="626"/>
        <v>-23</v>
      </c>
      <c r="CB151" s="102">
        <f t="shared" si="626"/>
        <v>-166</v>
      </c>
      <c r="CC151" s="102">
        <f t="shared" si="626"/>
        <v>-27</v>
      </c>
      <c r="CD151" s="102">
        <f t="shared" si="626"/>
        <v>-38</v>
      </c>
      <c r="CE151" s="102">
        <f t="shared" si="627"/>
        <v>-256</v>
      </c>
      <c r="CF151" s="102">
        <f t="shared" si="627"/>
        <v>-52</v>
      </c>
      <c r="CG151" s="102">
        <f t="shared" si="627"/>
        <v>-93</v>
      </c>
      <c r="CH151" s="102">
        <f t="shared" si="627"/>
        <v>55</v>
      </c>
      <c r="CI151" s="102">
        <f t="shared" si="627"/>
        <v>-19</v>
      </c>
      <c r="CJ151" s="102">
        <f t="shared" si="627"/>
        <v>-138</v>
      </c>
      <c r="CK151" s="102">
        <f t="shared" si="627"/>
        <v>-107</v>
      </c>
      <c r="CL151" s="102">
        <f t="shared" si="627"/>
        <v>109</v>
      </c>
      <c r="CM151" s="266">
        <f t="shared" si="627"/>
        <v>-72</v>
      </c>
      <c r="CN151" s="266">
        <f t="shared" si="627"/>
        <v>-128</v>
      </c>
      <c r="CO151" s="266">
        <f t="shared" si="628"/>
        <v>131</v>
      </c>
      <c r="CP151" s="266">
        <f t="shared" si="628"/>
        <v>-46</v>
      </c>
      <c r="CQ151" s="291">
        <f t="shared" si="628"/>
        <v>-3</v>
      </c>
      <c r="CR151" s="291">
        <f t="shared" si="628"/>
        <v>158</v>
      </c>
      <c r="CS151" s="291">
        <f t="shared" si="628"/>
        <v>35</v>
      </c>
      <c r="CT151" s="291">
        <f t="shared" si="628"/>
        <v>31</v>
      </c>
      <c r="CU151" s="291">
        <f t="shared" si="628"/>
        <v>-76</v>
      </c>
      <c r="CV151" s="291">
        <f t="shared" si="628"/>
        <v>-3</v>
      </c>
      <c r="CW151" s="291">
        <f t="shared" si="628"/>
        <v>18</v>
      </c>
      <c r="CX151" s="291">
        <f t="shared" si="628"/>
        <v>-38</v>
      </c>
      <c r="CY151" s="291">
        <f t="shared" si="629"/>
        <v>28</v>
      </c>
      <c r="CZ151" s="291">
        <f t="shared" si="629"/>
        <v>207</v>
      </c>
      <c r="DA151" s="291">
        <f t="shared" si="629"/>
        <v>-32</v>
      </c>
      <c r="DB151" s="291">
        <f t="shared" si="629"/>
        <v>23</v>
      </c>
      <c r="DC151" s="291">
        <f t="shared" si="629"/>
        <v>149</v>
      </c>
      <c r="DD151" s="291">
        <f t="shared" si="629"/>
        <v>-48</v>
      </c>
      <c r="DE151" s="291">
        <f t="shared" si="629"/>
        <v>6</v>
      </c>
      <c r="DF151" s="291">
        <f t="shared" si="629"/>
        <v>-51</v>
      </c>
      <c r="DG151" s="291">
        <f t="shared" si="629"/>
        <v>91</v>
      </c>
      <c r="DH151" s="291">
        <f t="shared" si="629"/>
        <v>73</v>
      </c>
      <c r="DI151" s="291">
        <f t="shared" si="630"/>
        <v>-11</v>
      </c>
      <c r="DJ151" s="291">
        <f t="shared" si="630"/>
        <v>-42</v>
      </c>
      <c r="DK151" s="291">
        <f t="shared" si="630"/>
        <v>2</v>
      </c>
      <c r="DL151" s="291">
        <f t="shared" si="630"/>
        <v>-53</v>
      </c>
      <c r="DM151" s="291">
        <f t="shared" si="630"/>
        <v>-83</v>
      </c>
      <c r="DN151" s="291">
        <f t="shared" si="630"/>
        <v>-52</v>
      </c>
      <c r="DO151" s="291">
        <f t="shared" si="630"/>
        <v>17</v>
      </c>
      <c r="DP151" s="291">
        <f t="shared" si="630"/>
        <v>-80</v>
      </c>
      <c r="DQ151" s="291">
        <f t="shared" si="630"/>
        <v>-106</v>
      </c>
      <c r="DR151" s="291">
        <f t="shared" si="630"/>
        <v>51</v>
      </c>
      <c r="DS151" s="291">
        <f t="shared" si="630"/>
        <v>-95</v>
      </c>
      <c r="DT151" s="291">
        <f t="shared" si="630"/>
        <v>-285</v>
      </c>
      <c r="DU151" s="291">
        <f t="shared" si="630"/>
        <v>-66</v>
      </c>
      <c r="DV151" s="291">
        <f t="shared" si="630"/>
        <v>-116</v>
      </c>
      <c r="DW151" s="291">
        <f t="shared" si="630"/>
        <v>-3</v>
      </c>
      <c r="DX151" s="291">
        <f t="shared" si="630"/>
        <v>-20</v>
      </c>
      <c r="DY151" s="291">
        <f t="shared" si="630"/>
        <v>-96</v>
      </c>
      <c r="DZ151" s="325"/>
      <c r="EA151" s="61">
        <f>'MONTHLY SUMMARIES'!J111</f>
        <v>405</v>
      </c>
      <c r="EB151" s="34"/>
    </row>
    <row r="152" spans="1:132" s="56" customFormat="1" x14ac:dyDescent="0.25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59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3">
        <v>104</v>
      </c>
      <c r="BI152" s="440">
        <v>120</v>
      </c>
      <c r="BJ152" s="440">
        <v>115</v>
      </c>
      <c r="BK152" s="440">
        <v>125</v>
      </c>
      <c r="BL152" s="288">
        <v>112</v>
      </c>
      <c r="BM152" s="288">
        <v>105</v>
      </c>
      <c r="BN152" s="288">
        <v>55</v>
      </c>
      <c r="BO152" s="288">
        <v>67</v>
      </c>
      <c r="BP152" s="288">
        <v>68</v>
      </c>
      <c r="BQ152" s="288">
        <v>67</v>
      </c>
      <c r="BR152" s="288">
        <v>73</v>
      </c>
      <c r="BS152" s="288">
        <v>86</v>
      </c>
      <c r="BT152" s="288"/>
      <c r="BU152" s="30">
        <f t="shared" si="626"/>
        <v>46</v>
      </c>
      <c r="BV152" s="102">
        <f t="shared" si="626"/>
        <v>-26</v>
      </c>
      <c r="BW152" s="102">
        <f t="shared" si="626"/>
        <v>-5</v>
      </c>
      <c r="BX152" s="102">
        <f t="shared" si="626"/>
        <v>35</v>
      </c>
      <c r="BY152" s="102">
        <f t="shared" si="626"/>
        <v>20</v>
      </c>
      <c r="BZ152" s="102">
        <f t="shared" si="626"/>
        <v>-28</v>
      </c>
      <c r="CA152" s="102">
        <f t="shared" si="626"/>
        <v>17</v>
      </c>
      <c r="CB152" s="102">
        <f t="shared" si="626"/>
        <v>-27</v>
      </c>
      <c r="CC152" s="102">
        <f t="shared" si="626"/>
        <v>31</v>
      </c>
      <c r="CD152" s="102">
        <f t="shared" si="626"/>
        <v>-5</v>
      </c>
      <c r="CE152" s="102">
        <f t="shared" si="627"/>
        <v>-59</v>
      </c>
      <c r="CF152" s="102">
        <f t="shared" si="627"/>
        <v>-13</v>
      </c>
      <c r="CG152" s="102">
        <f t="shared" si="627"/>
        <v>-46</v>
      </c>
      <c r="CH152" s="102">
        <f t="shared" si="627"/>
        <v>0</v>
      </c>
      <c r="CI152" s="102">
        <f t="shared" si="627"/>
        <v>-45</v>
      </c>
      <c r="CJ152" s="102">
        <f t="shared" si="627"/>
        <v>-45</v>
      </c>
      <c r="CK152" s="102">
        <f t="shared" si="627"/>
        <v>-77</v>
      </c>
      <c r="CL152" s="102">
        <f t="shared" si="627"/>
        <v>18</v>
      </c>
      <c r="CM152" s="266">
        <f t="shared" si="627"/>
        <v>-11</v>
      </c>
      <c r="CN152" s="266">
        <f t="shared" si="627"/>
        <v>-49</v>
      </c>
      <c r="CO152" s="266">
        <f t="shared" si="628"/>
        <v>-7</v>
      </c>
      <c r="CP152" s="266">
        <f t="shared" si="628"/>
        <v>-37</v>
      </c>
      <c r="CQ152" s="291">
        <f t="shared" si="628"/>
        <v>-5</v>
      </c>
      <c r="CR152" s="291">
        <f t="shared" si="628"/>
        <v>36</v>
      </c>
      <c r="CS152" s="291">
        <f t="shared" si="628"/>
        <v>8</v>
      </c>
      <c r="CT152" s="291">
        <f t="shared" si="628"/>
        <v>-13</v>
      </c>
      <c r="CU152" s="291">
        <f t="shared" si="628"/>
        <v>2</v>
      </c>
      <c r="CV152" s="291">
        <f t="shared" si="628"/>
        <v>0</v>
      </c>
      <c r="CW152" s="291">
        <f t="shared" si="628"/>
        <v>30</v>
      </c>
      <c r="CX152" s="291">
        <f t="shared" si="628"/>
        <v>21</v>
      </c>
      <c r="CY152" s="291">
        <f t="shared" si="629"/>
        <v>-4</v>
      </c>
      <c r="CZ152" s="291">
        <f t="shared" si="629"/>
        <v>54</v>
      </c>
      <c r="DA152" s="291">
        <f t="shared" si="629"/>
        <v>-5</v>
      </c>
      <c r="DB152" s="291">
        <f t="shared" si="629"/>
        <v>2</v>
      </c>
      <c r="DC152" s="291">
        <f t="shared" si="629"/>
        <v>28</v>
      </c>
      <c r="DD152" s="291">
        <f t="shared" si="629"/>
        <v>-10</v>
      </c>
      <c r="DE152" s="291">
        <f t="shared" si="629"/>
        <v>-11</v>
      </c>
      <c r="DF152" s="291">
        <f t="shared" si="629"/>
        <v>-4</v>
      </c>
      <c r="DG152" s="291">
        <f t="shared" si="629"/>
        <v>2</v>
      </c>
      <c r="DH152" s="291">
        <f t="shared" si="629"/>
        <v>17</v>
      </c>
      <c r="DI152" s="291">
        <f t="shared" si="630"/>
        <v>-9</v>
      </c>
      <c r="DJ152" s="291">
        <f t="shared" si="630"/>
        <v>-20</v>
      </c>
      <c r="DK152" s="291">
        <f t="shared" si="630"/>
        <v>22</v>
      </c>
      <c r="DL152" s="291">
        <f t="shared" si="630"/>
        <v>8</v>
      </c>
      <c r="DM152" s="291">
        <f t="shared" si="630"/>
        <v>-21</v>
      </c>
      <c r="DN152" s="291">
        <f t="shared" si="630"/>
        <v>7</v>
      </c>
      <c r="DO152" s="291">
        <f t="shared" si="630"/>
        <v>-15</v>
      </c>
      <c r="DP152" s="291">
        <f t="shared" si="630"/>
        <v>-27</v>
      </c>
      <c r="DQ152" s="291">
        <f t="shared" si="630"/>
        <v>-7</v>
      </c>
      <c r="DR152" s="291">
        <f t="shared" si="630"/>
        <v>3</v>
      </c>
      <c r="DS152" s="291">
        <f t="shared" si="630"/>
        <v>-5</v>
      </c>
      <c r="DT152" s="291">
        <f t="shared" si="630"/>
        <v>-79</v>
      </c>
      <c r="DU152" s="291">
        <f t="shared" si="630"/>
        <v>-57</v>
      </c>
      <c r="DV152" s="291">
        <f t="shared" si="630"/>
        <v>-67</v>
      </c>
      <c r="DW152" s="291">
        <f t="shared" si="630"/>
        <v>-68</v>
      </c>
      <c r="DX152" s="291">
        <f t="shared" si="630"/>
        <v>-62</v>
      </c>
      <c r="DY152" s="291">
        <f t="shared" si="630"/>
        <v>-27</v>
      </c>
      <c r="DZ152" s="325"/>
      <c r="EA152" s="61">
        <f>'MONTHLY SUMMARIES'!J112</f>
        <v>86</v>
      </c>
      <c r="EB152" s="34"/>
    </row>
    <row r="153" spans="1:132" s="70" customFormat="1" ht="15.75" thickBot="1" x14ac:dyDescent="0.3">
      <c r="A153" s="144"/>
      <c r="B153" s="64" t="s">
        <v>148</v>
      </c>
      <c r="C153" s="65">
        <f>SUM(C148:C152)</f>
        <v>173283</v>
      </c>
      <c r="D153" s="66">
        <f t="shared" ref="D153:BU160" si="631">SUM(D148:D152)</f>
        <v>177188</v>
      </c>
      <c r="E153" s="66">
        <f t="shared" si="631"/>
        <v>180789</v>
      </c>
      <c r="F153" s="68">
        <f t="shared" si="631"/>
        <v>164395</v>
      </c>
      <c r="G153" s="66">
        <f t="shared" si="631"/>
        <v>173651</v>
      </c>
      <c r="H153" s="66">
        <f t="shared" si="631"/>
        <v>170591</v>
      </c>
      <c r="I153" s="66">
        <f t="shared" si="631"/>
        <v>163123</v>
      </c>
      <c r="J153" s="66">
        <f t="shared" si="631"/>
        <v>185201</v>
      </c>
      <c r="K153" s="66">
        <f t="shared" si="631"/>
        <v>161890</v>
      </c>
      <c r="L153" s="67">
        <f t="shared" si="631"/>
        <v>183335</v>
      </c>
      <c r="M153" s="66">
        <f t="shared" si="631"/>
        <v>192119</v>
      </c>
      <c r="N153" s="66">
        <f t="shared" si="631"/>
        <v>172412</v>
      </c>
      <c r="O153" s="66">
        <f t="shared" si="631"/>
        <v>191960</v>
      </c>
      <c r="P153" s="66">
        <f t="shared" si="631"/>
        <v>182354</v>
      </c>
      <c r="Q153" s="66">
        <f t="shared" si="631"/>
        <v>183714</v>
      </c>
      <c r="R153" s="66">
        <f t="shared" si="631"/>
        <v>185006</v>
      </c>
      <c r="S153" s="66">
        <f t="shared" si="631"/>
        <v>179950</v>
      </c>
      <c r="T153" s="66">
        <f t="shared" si="631"/>
        <v>178018</v>
      </c>
      <c r="U153" s="66">
        <f t="shared" si="631"/>
        <v>177036</v>
      </c>
      <c r="V153" s="66">
        <f t="shared" si="631"/>
        <v>172788</v>
      </c>
      <c r="W153" s="66">
        <f t="shared" si="631"/>
        <v>171282</v>
      </c>
      <c r="X153" s="67">
        <f t="shared" si="631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7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399">
        <v>169587</v>
      </c>
      <c r="BI153" s="426">
        <v>205014</v>
      </c>
      <c r="BJ153" s="426">
        <v>190611</v>
      </c>
      <c r="BK153" s="426">
        <v>194519</v>
      </c>
      <c r="BL153" s="275">
        <v>199366</v>
      </c>
      <c r="BM153" s="275">
        <v>164203</v>
      </c>
      <c r="BN153" s="275">
        <v>169011</v>
      </c>
      <c r="BO153" s="275">
        <v>208106</v>
      </c>
      <c r="BP153" s="275">
        <v>203657</v>
      </c>
      <c r="BQ153" s="275">
        <v>208106</v>
      </c>
      <c r="BR153" s="275">
        <v>218448</v>
      </c>
      <c r="BS153" s="275">
        <v>191676</v>
      </c>
      <c r="BT153" s="275"/>
      <c r="BU153" s="68">
        <f t="shared" si="631"/>
        <v>18677</v>
      </c>
      <c r="BV153" s="69">
        <f t="shared" ref="BV153:BX153" si="632">SUM(BV148:BV152)</f>
        <v>5166</v>
      </c>
      <c r="BW153" s="69">
        <f t="shared" si="632"/>
        <v>2925</v>
      </c>
      <c r="BX153" s="69">
        <f t="shared" si="632"/>
        <v>20611</v>
      </c>
      <c r="BY153" s="69">
        <f t="shared" ref="BY153:BZ153" si="633">SUM(BY148:BY152)</f>
        <v>6299</v>
      </c>
      <c r="BZ153" s="69">
        <f t="shared" si="633"/>
        <v>7427</v>
      </c>
      <c r="CA153" s="69">
        <f t="shared" ref="CA153:CB153" si="634">SUM(CA148:CA152)</f>
        <v>13913</v>
      </c>
      <c r="CB153" s="69">
        <f t="shared" si="634"/>
        <v>-12413</v>
      </c>
      <c r="CC153" s="69">
        <f t="shared" ref="CC153:CD153" si="635">SUM(CC148:CC152)</f>
        <v>9392</v>
      </c>
      <c r="CD153" s="69">
        <f t="shared" si="635"/>
        <v>5946</v>
      </c>
      <c r="CE153" s="69">
        <f t="shared" ref="CE153:CF153" si="636">SUM(CE148:CE152)</f>
        <v>-23138</v>
      </c>
      <c r="CF153" s="69">
        <f t="shared" si="636"/>
        <v>5085</v>
      </c>
      <c r="CG153" s="69">
        <f t="shared" ref="CG153:CH153" si="637">SUM(CG148:CG152)</f>
        <v>-7221</v>
      </c>
      <c r="CH153" s="69">
        <f t="shared" si="637"/>
        <v>-2616</v>
      </c>
      <c r="CI153" s="69">
        <f t="shared" ref="CI153:CJ153" si="638">SUM(CI148:CI152)</f>
        <v>6059</v>
      </c>
      <c r="CJ153" s="69">
        <f t="shared" si="638"/>
        <v>1875</v>
      </c>
      <c r="CK153" s="69">
        <f t="shared" ref="CK153:CL153" si="639">SUM(CK148:CK152)</f>
        <v>1136</v>
      </c>
      <c r="CL153" s="69">
        <f t="shared" si="639"/>
        <v>7189</v>
      </c>
      <c r="CM153" s="252">
        <f t="shared" ref="CM153:CN153" si="640">SUM(CM148:CM152)</f>
        <v>-3067</v>
      </c>
      <c r="CN153" s="252">
        <f t="shared" si="640"/>
        <v>-2259</v>
      </c>
      <c r="CO153" s="252">
        <f t="shared" ref="CO153:CQ153" si="641">SUM(CO148:CO152)</f>
        <v>17965</v>
      </c>
      <c r="CP153" s="252">
        <f t="shared" si="641"/>
        <v>-11585</v>
      </c>
      <c r="CQ153" s="306">
        <f t="shared" si="641"/>
        <v>18213</v>
      </c>
      <c r="CR153" s="306">
        <f t="shared" ref="CR153:CS153" si="642">SUM(CR148:CR152)</f>
        <v>16417</v>
      </c>
      <c r="CS153" s="306">
        <f t="shared" si="642"/>
        <v>26591</v>
      </c>
      <c r="CT153" s="306">
        <f t="shared" ref="CT153:CU153" si="643">SUM(CT148:CT152)</f>
        <v>-3241</v>
      </c>
      <c r="CU153" s="306">
        <f t="shared" si="643"/>
        <v>-3343</v>
      </c>
      <c r="CV153" s="306">
        <f t="shared" ref="CV153" si="644">SUM(CV148:CV152)</f>
        <v>981</v>
      </c>
      <c r="CW153" s="306">
        <f t="shared" ref="CW153" si="645">SUM(CW148:CW152)</f>
        <v>-2743</v>
      </c>
      <c r="CX153" s="306">
        <f t="shared" ref="CX153" si="646">SUM(CX148:CX152)</f>
        <v>10471</v>
      </c>
      <c r="CY153" s="306">
        <f t="shared" ref="CY153" si="647">SUM(CY148:CY152)</f>
        <v>2124</v>
      </c>
      <c r="CZ153" s="306">
        <f t="shared" ref="CZ153" si="648">SUM(CZ148:CZ152)</f>
        <v>8780</v>
      </c>
      <c r="DA153" s="306">
        <f t="shared" ref="DA153" si="649">SUM(DA148:DA152)</f>
        <v>92</v>
      </c>
      <c r="DB153" s="340">
        <f t="shared" ref="DB153" si="650">SUM(DB148:DB152)</f>
        <v>2237</v>
      </c>
      <c r="DC153" s="340">
        <f t="shared" ref="DC153" si="651">SUM(DC148:DC152)</f>
        <v>6760</v>
      </c>
      <c r="DD153" s="340">
        <f t="shared" ref="DD153:DE153" si="652">SUM(DD148:DD152)</f>
        <v>-5727</v>
      </c>
      <c r="DE153" s="340">
        <f t="shared" si="652"/>
        <v>-3035</v>
      </c>
      <c r="DF153" s="340">
        <f t="shared" ref="DF153" si="653">SUM(DF148:DF152)</f>
        <v>-4091</v>
      </c>
      <c r="DG153" s="340">
        <f t="shared" ref="DG153" si="654">SUM(DG148:DG152)</f>
        <v>21939</v>
      </c>
      <c r="DH153" s="340">
        <f t="shared" ref="DH153" si="655">SUM(DH148:DH152)</f>
        <v>4457</v>
      </c>
      <c r="DI153" s="340">
        <f t="shared" ref="DI153" si="656">SUM(DI148:DI152)</f>
        <v>-14270</v>
      </c>
      <c r="DJ153" s="340">
        <f t="shared" ref="DJ153" si="657">SUM(DJ148:DJ152)</f>
        <v>-3638</v>
      </c>
      <c r="DK153" s="340">
        <f t="shared" ref="DK153:DL153" si="658">SUM(DK148:DK152)</f>
        <v>10571</v>
      </c>
      <c r="DL153" s="340">
        <f t="shared" si="658"/>
        <v>7355</v>
      </c>
      <c r="DM153" s="340">
        <f t="shared" ref="DM153:DN153" si="659">SUM(DM148:DM152)</f>
        <v>-4815</v>
      </c>
      <c r="DN153" s="340">
        <f t="shared" si="659"/>
        <v>-10346</v>
      </c>
      <c r="DO153" s="340">
        <f t="shared" ref="DO153:DP153" si="660">SUM(DO148:DO152)</f>
        <v>11060</v>
      </c>
      <c r="DP153" s="340">
        <f t="shared" si="660"/>
        <v>2424</v>
      </c>
      <c r="DQ153" s="340">
        <f t="shared" ref="DQ153" si="661">SUM(DQ148:DQ152)</f>
        <v>-13776</v>
      </c>
      <c r="DR153" s="340">
        <f t="shared" ref="DR153:DS153" si="662">SUM(DR148:DR152)</f>
        <v>26960</v>
      </c>
      <c r="DS153" s="340">
        <f t="shared" si="662"/>
        <v>-44166</v>
      </c>
      <c r="DT153" s="340">
        <f t="shared" ref="DT153" si="663">SUM(DT148:DT152)</f>
        <v>-23308</v>
      </c>
      <c r="DU153" s="340">
        <f t="shared" ref="DU153:DV153" si="664">SUM(DU148:DU152)</f>
        <v>44033</v>
      </c>
      <c r="DV153" s="340">
        <f t="shared" si="664"/>
        <v>11617</v>
      </c>
      <c r="DW153" s="340">
        <f t="shared" ref="DW153" si="665">SUM(DW148:DW152)</f>
        <v>21442</v>
      </c>
      <c r="DX153" s="340">
        <f t="shared" ref="DX153:DY153" si="666">SUM(DX148:DX152)</f>
        <v>31784</v>
      </c>
      <c r="DY153" s="340">
        <f t="shared" si="666"/>
        <v>7152</v>
      </c>
      <c r="DZ153" s="326"/>
      <c r="EA153" s="68">
        <f t="shared" si="590"/>
        <v>191676</v>
      </c>
      <c r="EB153" s="34"/>
    </row>
    <row r="154" spans="1:132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327"/>
      <c r="EA154" s="92"/>
    </row>
    <row r="155" spans="1:132" s="34" customFormat="1" x14ac:dyDescent="0.25">
      <c r="A155" s="143"/>
      <c r="B155" s="35" t="s">
        <v>141</v>
      </c>
      <c r="C155" s="94">
        <f t="shared" ref="C155:O155" si="667">C130-C141</f>
        <v>3997757</v>
      </c>
      <c r="D155" s="95">
        <f t="shared" si="667"/>
        <v>-2434959.6499999985</v>
      </c>
      <c r="E155" s="95">
        <f t="shared" si="667"/>
        <v>-4930005.0300000012</v>
      </c>
      <c r="F155" s="31">
        <f t="shared" si="667"/>
        <v>-5020871.6199999992</v>
      </c>
      <c r="G155" s="95">
        <f t="shared" si="667"/>
        <v>-4805479.1400000006</v>
      </c>
      <c r="H155" s="95">
        <f t="shared" si="667"/>
        <v>-4186185.1399999997</v>
      </c>
      <c r="I155" s="95">
        <f t="shared" si="667"/>
        <v>-3015624.38</v>
      </c>
      <c r="J155" s="95">
        <f t="shared" si="667"/>
        <v>-2116909.3099999996</v>
      </c>
      <c r="K155" s="95">
        <f t="shared" si="667"/>
        <v>1901879.3100000005</v>
      </c>
      <c r="L155" s="96">
        <f t="shared" si="667"/>
        <v>8254796.7199999988</v>
      </c>
      <c r="M155" s="95">
        <f t="shared" si="667"/>
        <v>7334101.3399999999</v>
      </c>
      <c r="N155" s="95">
        <f t="shared" si="667"/>
        <v>5089337.1999999993</v>
      </c>
      <c r="O155" s="95">
        <f t="shared" si="667"/>
        <v>1321272.1900000013</v>
      </c>
      <c r="P155" s="95">
        <f t="shared" ref="P155:R155" si="668">P130-P141</f>
        <v>2051746.4699999988</v>
      </c>
      <c r="Q155" s="95">
        <f t="shared" si="668"/>
        <v>-2393759.9000000004</v>
      </c>
      <c r="R155" s="95">
        <f t="shared" si="668"/>
        <v>-5254227.7699999986</v>
      </c>
      <c r="S155" s="95">
        <f t="shared" ref="S155:T155" si="669">S130-S141</f>
        <v>-3682278.2300000004</v>
      </c>
      <c r="T155" s="95">
        <f t="shared" si="669"/>
        <v>-3921397.2500000009</v>
      </c>
      <c r="U155" s="95">
        <f t="shared" ref="U155:V155" si="670">U130-U141</f>
        <v>-2791901.2600000007</v>
      </c>
      <c r="V155" s="95">
        <f t="shared" si="670"/>
        <v>-2209058</v>
      </c>
      <c r="W155" s="95">
        <f t="shared" ref="W155:Z155" si="671">W130-W141</f>
        <v>935974.97000000067</v>
      </c>
      <c r="X155" s="96">
        <f t="shared" si="671"/>
        <v>6205179.6700000018</v>
      </c>
      <c r="Y155" s="95">
        <f t="shared" si="671"/>
        <v>11713383</v>
      </c>
      <c r="Z155" s="95">
        <f t="shared" si="671"/>
        <v>9781637</v>
      </c>
      <c r="AA155" s="95">
        <f t="shared" ref="AA155:AB155" si="672">AA130-AA141</f>
        <v>1305399.1799999997</v>
      </c>
      <c r="AB155" s="95">
        <f t="shared" si="672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7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2">
        <v>14160297</v>
      </c>
      <c r="BI155" s="439">
        <v>10766649</v>
      </c>
      <c r="BJ155" s="439">
        <v>9998811</v>
      </c>
      <c r="BK155" s="439">
        <v>3653478</v>
      </c>
      <c r="BL155" s="287">
        <v>1358617</v>
      </c>
      <c r="BM155" s="287">
        <v>-5477978</v>
      </c>
      <c r="BN155" s="287">
        <v>-11736087</v>
      </c>
      <c r="BO155" s="287">
        <v>-1504170</v>
      </c>
      <c r="BP155" s="287">
        <v>-1505825</v>
      </c>
      <c r="BQ155" s="287">
        <v>-1504170</v>
      </c>
      <c r="BR155" s="287">
        <v>267495</v>
      </c>
      <c r="BS155" s="287">
        <v>3149078</v>
      </c>
      <c r="BT155" s="287"/>
      <c r="BU155" s="31">
        <f t="shared" ref="BU155:CD159" si="673">O155-C155</f>
        <v>-2676484.8099999987</v>
      </c>
      <c r="BV155" s="97">
        <f t="shared" si="673"/>
        <v>4486706.1199999973</v>
      </c>
      <c r="BW155" s="97">
        <f t="shared" si="673"/>
        <v>2536245.1300000008</v>
      </c>
      <c r="BX155" s="97">
        <f t="shared" si="673"/>
        <v>-233356.14999999944</v>
      </c>
      <c r="BY155" s="97">
        <f t="shared" si="673"/>
        <v>1123200.9100000001</v>
      </c>
      <c r="BZ155" s="97">
        <f t="shared" si="673"/>
        <v>264787.88999999873</v>
      </c>
      <c r="CA155" s="97">
        <f t="shared" si="673"/>
        <v>223723.11999999918</v>
      </c>
      <c r="CB155" s="97">
        <f t="shared" si="673"/>
        <v>-92148.69000000041</v>
      </c>
      <c r="CC155" s="97">
        <f t="shared" si="673"/>
        <v>-965904.33999999985</v>
      </c>
      <c r="CD155" s="97">
        <f t="shared" si="673"/>
        <v>-2049617.049999997</v>
      </c>
      <c r="CE155" s="97">
        <f t="shared" ref="CE155:CN159" si="674">Y155-M155</f>
        <v>4379281.66</v>
      </c>
      <c r="CF155" s="97">
        <f t="shared" si="674"/>
        <v>4692299.8000000007</v>
      </c>
      <c r="CG155" s="97">
        <f t="shared" si="674"/>
        <v>-15873.010000001639</v>
      </c>
      <c r="CH155" s="97">
        <f t="shared" si="674"/>
        <v>-2857138.0399999991</v>
      </c>
      <c r="CI155" s="97">
        <f t="shared" si="674"/>
        <v>-2235582.7399999984</v>
      </c>
      <c r="CJ155" s="97">
        <f t="shared" si="674"/>
        <v>68505.109999997541</v>
      </c>
      <c r="CK155" s="97">
        <f t="shared" si="674"/>
        <v>-696204.76999999955</v>
      </c>
      <c r="CL155" s="97">
        <f t="shared" si="674"/>
        <v>-97718.479999998584</v>
      </c>
      <c r="CM155" s="264">
        <f t="shared" si="674"/>
        <v>263022.26000000071</v>
      </c>
      <c r="CN155" s="264">
        <f t="shared" si="674"/>
        <v>-9066</v>
      </c>
      <c r="CO155" s="264">
        <f t="shared" ref="CO155:CX159" si="675">AI155-W155</f>
        <v>536386.02999999933</v>
      </c>
      <c r="CP155" s="264">
        <f t="shared" si="675"/>
        <v>5591207.3299999982</v>
      </c>
      <c r="CQ155" s="294">
        <f t="shared" si="675"/>
        <v>28963</v>
      </c>
      <c r="CR155" s="294">
        <f t="shared" si="675"/>
        <v>-1686877</v>
      </c>
      <c r="CS155" s="294">
        <f t="shared" si="675"/>
        <v>252990.8200000003</v>
      </c>
      <c r="CT155" s="294">
        <f t="shared" si="675"/>
        <v>2142580.5700000003</v>
      </c>
      <c r="CU155" s="294">
        <f t="shared" si="675"/>
        <v>-83383.360000001267</v>
      </c>
      <c r="CV155" s="294">
        <f t="shared" si="675"/>
        <v>-1065614.3399999989</v>
      </c>
      <c r="CW155" s="294">
        <f t="shared" si="675"/>
        <v>76561</v>
      </c>
      <c r="CX155" s="294">
        <f t="shared" si="675"/>
        <v>-1903329.2700000005</v>
      </c>
      <c r="CY155" s="294">
        <f t="shared" ref="CY155:DH159" si="676">AS155-AG155</f>
        <v>-227345</v>
      </c>
      <c r="CZ155" s="294">
        <f t="shared" si="676"/>
        <v>-306031</v>
      </c>
      <c r="DA155" s="294">
        <f t="shared" si="676"/>
        <v>-936322</v>
      </c>
      <c r="DB155" s="294">
        <f t="shared" si="676"/>
        <v>119517</v>
      </c>
      <c r="DC155" s="294">
        <f t="shared" si="676"/>
        <v>-107804</v>
      </c>
      <c r="DD155" s="294">
        <f t="shared" si="676"/>
        <v>-799741</v>
      </c>
      <c r="DE155" s="294">
        <f t="shared" si="676"/>
        <v>1784085</v>
      </c>
      <c r="DF155" s="294">
        <f t="shared" si="676"/>
        <v>-1848006</v>
      </c>
      <c r="DG155" s="294">
        <f t="shared" si="676"/>
        <v>-3539291</v>
      </c>
      <c r="DH155" s="294">
        <f t="shared" si="676"/>
        <v>29933</v>
      </c>
      <c r="DI155" s="294">
        <f t="shared" ref="DI155:DY159" si="677">BC155-AQ155</f>
        <v>276233</v>
      </c>
      <c r="DJ155" s="294">
        <f t="shared" si="677"/>
        <v>999849</v>
      </c>
      <c r="DK155" s="294">
        <f t="shared" si="677"/>
        <v>-864435</v>
      </c>
      <c r="DL155" s="294">
        <f t="shared" si="677"/>
        <v>-1096504</v>
      </c>
      <c r="DM155" s="294">
        <f t="shared" si="677"/>
        <v>2779167</v>
      </c>
      <c r="DN155" s="294">
        <f t="shared" si="677"/>
        <v>2244393</v>
      </c>
      <c r="DO155" s="294">
        <f t="shared" si="677"/>
        <v>-867893</v>
      </c>
      <c r="DP155" s="294">
        <f t="shared" si="677"/>
        <v>2703792</v>
      </c>
      <c r="DQ155" s="294">
        <f t="shared" si="677"/>
        <v>311003</v>
      </c>
      <c r="DR155" s="294">
        <f t="shared" si="677"/>
        <v>1869434</v>
      </c>
      <c r="DS155" s="294">
        <f t="shared" si="677"/>
        <v>2774039</v>
      </c>
      <c r="DT155" s="294">
        <f t="shared" si="677"/>
        <v>-5514683</v>
      </c>
      <c r="DU155" s="294">
        <f t="shared" si="677"/>
        <v>2521519</v>
      </c>
      <c r="DV155" s="294">
        <f t="shared" si="677"/>
        <v>3416771</v>
      </c>
      <c r="DW155" s="294">
        <f t="shared" si="677"/>
        <v>2116489</v>
      </c>
      <c r="DX155" s="294">
        <f t="shared" si="677"/>
        <v>3888154</v>
      </c>
      <c r="DY155" s="294">
        <f t="shared" si="677"/>
        <v>-166128</v>
      </c>
      <c r="DZ155" s="327"/>
      <c r="EA155" s="61">
        <f>'MONTHLY SUMMARIES'!J115</f>
        <v>3149078</v>
      </c>
    </row>
    <row r="156" spans="1:132" s="34" customFormat="1" x14ac:dyDescent="0.25">
      <c r="A156" s="143"/>
      <c r="B156" s="35" t="s">
        <v>144</v>
      </c>
      <c r="C156" s="94">
        <f t="shared" ref="C156:O156" si="678">C133-C142</f>
        <v>951788.86999999988</v>
      </c>
      <c r="D156" s="95">
        <f t="shared" si="678"/>
        <v>601979.45000000019</v>
      </c>
      <c r="E156" s="95">
        <f t="shared" si="678"/>
        <v>62038.300000000047</v>
      </c>
      <c r="F156" s="31">
        <f t="shared" si="678"/>
        <v>-197824.2300000001</v>
      </c>
      <c r="G156" s="95">
        <f t="shared" si="678"/>
        <v>-160788.20999999996</v>
      </c>
      <c r="H156" s="95">
        <f t="shared" si="678"/>
        <v>-139041.77000000002</v>
      </c>
      <c r="I156" s="95">
        <f t="shared" si="678"/>
        <v>-101430.63</v>
      </c>
      <c r="J156" s="95">
        <f t="shared" si="678"/>
        <v>3822.929999999993</v>
      </c>
      <c r="K156" s="95">
        <f t="shared" si="678"/>
        <v>351518.93</v>
      </c>
      <c r="L156" s="96">
        <f t="shared" si="678"/>
        <v>1439998.4500000002</v>
      </c>
      <c r="M156" s="95">
        <f t="shared" si="678"/>
        <v>727321.6100000001</v>
      </c>
      <c r="N156" s="95">
        <f t="shared" si="678"/>
        <v>911191.84</v>
      </c>
      <c r="O156" s="95">
        <f t="shared" si="678"/>
        <v>711925.75999999989</v>
      </c>
      <c r="P156" s="95">
        <f t="shared" ref="P156:R156" si="679">P133-P142</f>
        <v>761787.06</v>
      </c>
      <c r="Q156" s="95">
        <f t="shared" si="679"/>
        <v>187886.59000000008</v>
      </c>
      <c r="R156" s="95">
        <f t="shared" si="679"/>
        <v>-91163.960000000021</v>
      </c>
      <c r="S156" s="95">
        <f t="shared" ref="S156:T156" si="680">S133-S142</f>
        <v>-86938.280000000028</v>
      </c>
      <c r="T156" s="95">
        <f t="shared" si="680"/>
        <v>-82867.219999999972</v>
      </c>
      <c r="U156" s="95">
        <f t="shared" ref="U156:V156" si="681">U133-U142</f>
        <v>-22675.460000000021</v>
      </c>
      <c r="V156" s="95">
        <f t="shared" si="681"/>
        <v>49264</v>
      </c>
      <c r="W156" s="95">
        <f t="shared" ref="W156:Z156" si="682">W133-W142</f>
        <v>431857.93000000005</v>
      </c>
      <c r="X156" s="96">
        <f t="shared" si="682"/>
        <v>1253579.2899999998</v>
      </c>
      <c r="Y156" s="95">
        <f t="shared" si="682"/>
        <v>1471464</v>
      </c>
      <c r="Z156" s="95">
        <f t="shared" si="682"/>
        <v>1415582</v>
      </c>
      <c r="AA156" s="95">
        <f t="shared" ref="AA156:AB156" si="683">AA133-AA142</f>
        <v>1057834.0999999999</v>
      </c>
      <c r="AB156" s="95">
        <f t="shared" si="683"/>
        <v>985221.94000000006</v>
      </c>
      <c r="AC156" s="190">
        <v>-50333.20000000007</v>
      </c>
      <c r="AD156" s="190">
        <v>-334021.86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7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2">
        <v>2568861</v>
      </c>
      <c r="BI156" s="439">
        <v>2388418</v>
      </c>
      <c r="BJ156" s="439">
        <v>2850268</v>
      </c>
      <c r="BK156" s="439">
        <v>1585343</v>
      </c>
      <c r="BL156" s="287">
        <v>1750376</v>
      </c>
      <c r="BM156" s="287">
        <v>-31012</v>
      </c>
      <c r="BN156" s="287">
        <v>-1163814</v>
      </c>
      <c r="BO156" s="287">
        <v>-140765</v>
      </c>
      <c r="BP156" s="287">
        <v>-446622</v>
      </c>
      <c r="BQ156" s="287">
        <v>-140765</v>
      </c>
      <c r="BR156" s="287">
        <v>-51749</v>
      </c>
      <c r="BS156" s="287">
        <v>346135</v>
      </c>
      <c r="BT156" s="287"/>
      <c r="BU156" s="31">
        <f t="shared" si="673"/>
        <v>-239863.11</v>
      </c>
      <c r="BV156" s="97">
        <f t="shared" si="673"/>
        <v>159807.60999999987</v>
      </c>
      <c r="BW156" s="97">
        <f t="shared" si="673"/>
        <v>125848.29000000004</v>
      </c>
      <c r="BX156" s="97">
        <f t="shared" si="673"/>
        <v>106660.27000000008</v>
      </c>
      <c r="BY156" s="97">
        <f t="shared" si="673"/>
        <v>73849.929999999935</v>
      </c>
      <c r="BZ156" s="97">
        <f t="shared" si="673"/>
        <v>56174.550000000047</v>
      </c>
      <c r="CA156" s="97">
        <f t="shared" si="673"/>
        <v>78755.169999999984</v>
      </c>
      <c r="CB156" s="97">
        <f t="shared" si="673"/>
        <v>45441.070000000007</v>
      </c>
      <c r="CC156" s="97">
        <f t="shared" si="673"/>
        <v>80339.000000000058</v>
      </c>
      <c r="CD156" s="97">
        <f t="shared" si="673"/>
        <v>-186419.16000000038</v>
      </c>
      <c r="CE156" s="97">
        <f t="shared" si="674"/>
        <v>744142.3899999999</v>
      </c>
      <c r="CF156" s="97">
        <f t="shared" si="674"/>
        <v>504390.16000000003</v>
      </c>
      <c r="CG156" s="97">
        <f t="shared" si="674"/>
        <v>345908.33999999997</v>
      </c>
      <c r="CH156" s="97">
        <f t="shared" si="674"/>
        <v>223434.88</v>
      </c>
      <c r="CI156" s="97">
        <f t="shared" si="674"/>
        <v>-238219.79000000015</v>
      </c>
      <c r="CJ156" s="97">
        <f t="shared" si="674"/>
        <v>-242857.89999999997</v>
      </c>
      <c r="CK156" s="97">
        <f t="shared" si="674"/>
        <v>-55106.719999999972</v>
      </c>
      <c r="CL156" s="97">
        <f t="shared" si="674"/>
        <v>-81473.920000000042</v>
      </c>
      <c r="CM156" s="264">
        <f t="shared" si="674"/>
        <v>-55079.539999999979</v>
      </c>
      <c r="CN156" s="264">
        <f t="shared" si="674"/>
        <v>-50237</v>
      </c>
      <c r="CO156" s="264">
        <f t="shared" si="675"/>
        <v>-1103831.9300000002</v>
      </c>
      <c r="CP156" s="264">
        <f t="shared" si="675"/>
        <v>563419.7100000002</v>
      </c>
      <c r="CQ156" s="294">
        <f t="shared" si="675"/>
        <v>272044</v>
      </c>
      <c r="CR156" s="294">
        <f t="shared" si="675"/>
        <v>620056</v>
      </c>
      <c r="CS156" s="294">
        <f t="shared" si="675"/>
        <v>438298.90000000014</v>
      </c>
      <c r="CT156" s="294">
        <f t="shared" si="675"/>
        <v>-35736.940000000061</v>
      </c>
      <c r="CU156" s="294">
        <f t="shared" si="675"/>
        <v>198962.20000000007</v>
      </c>
      <c r="CV156" s="294">
        <f t="shared" si="675"/>
        <v>367492.86</v>
      </c>
      <c r="CW156" s="294">
        <f t="shared" si="675"/>
        <v>56260</v>
      </c>
      <c r="CX156" s="294">
        <f t="shared" si="675"/>
        <v>4829.140000000014</v>
      </c>
      <c r="CY156" s="294">
        <f t="shared" si="676"/>
        <v>136005</v>
      </c>
      <c r="CZ156" s="294">
        <f t="shared" si="676"/>
        <v>120662</v>
      </c>
      <c r="DA156" s="294">
        <f t="shared" si="676"/>
        <v>1409668</v>
      </c>
      <c r="DB156" s="294">
        <f t="shared" si="676"/>
        <v>821296</v>
      </c>
      <c r="DC156" s="294">
        <f t="shared" si="676"/>
        <v>520935</v>
      </c>
      <c r="DD156" s="294">
        <f t="shared" si="676"/>
        <v>94928</v>
      </c>
      <c r="DE156" s="294">
        <f t="shared" si="676"/>
        <v>550148</v>
      </c>
      <c r="DF156" s="294">
        <f t="shared" si="676"/>
        <v>22105</v>
      </c>
      <c r="DG156" s="294">
        <f t="shared" si="676"/>
        <v>-36133</v>
      </c>
      <c r="DH156" s="294">
        <f t="shared" si="676"/>
        <v>-91994</v>
      </c>
      <c r="DI156" s="294">
        <f t="shared" si="677"/>
        <v>-181152</v>
      </c>
      <c r="DJ156" s="294">
        <f t="shared" si="677"/>
        <v>-39978</v>
      </c>
      <c r="DK156" s="294">
        <f t="shared" si="677"/>
        <v>-124866</v>
      </c>
      <c r="DL156" s="294">
        <f t="shared" si="677"/>
        <v>-186305</v>
      </c>
      <c r="DM156" s="294">
        <f t="shared" si="677"/>
        <v>215764</v>
      </c>
      <c r="DN156" s="294">
        <f t="shared" si="677"/>
        <v>-69434</v>
      </c>
      <c r="DO156" s="294">
        <f t="shared" si="677"/>
        <v>123975</v>
      </c>
      <c r="DP156" s="294">
        <f t="shared" si="677"/>
        <v>719702</v>
      </c>
      <c r="DQ156" s="294">
        <f t="shared" si="677"/>
        <v>-460938</v>
      </c>
      <c r="DR156" s="294">
        <f t="shared" si="677"/>
        <v>778786</v>
      </c>
      <c r="DS156" s="294">
        <f t="shared" si="677"/>
        <v>-143508</v>
      </c>
      <c r="DT156" s="294">
        <f t="shared" si="677"/>
        <v>-1105291</v>
      </c>
      <c r="DU156" s="294">
        <f t="shared" si="677"/>
        <v>126172</v>
      </c>
      <c r="DV156" s="294">
        <f t="shared" si="677"/>
        <v>-247132</v>
      </c>
      <c r="DW156" s="294">
        <f t="shared" si="677"/>
        <v>-74149</v>
      </c>
      <c r="DX156" s="294">
        <f t="shared" si="677"/>
        <v>14867</v>
      </c>
      <c r="DY156" s="294">
        <f t="shared" si="677"/>
        <v>-607323</v>
      </c>
      <c r="DZ156" s="327"/>
      <c r="EA156" s="61">
        <f>'MONTHLY SUMMARIES'!J116</f>
        <v>346135</v>
      </c>
    </row>
    <row r="157" spans="1:132" s="34" customFormat="1" x14ac:dyDescent="0.25">
      <c r="A157" s="143"/>
      <c r="B157" s="35" t="s">
        <v>145</v>
      </c>
      <c r="C157" s="94">
        <f t="shared" ref="C157:O159" si="684">C136-C143</f>
        <v>-104302.54000000004</v>
      </c>
      <c r="D157" s="95">
        <f t="shared" si="684"/>
        <v>-1755182.2299999995</v>
      </c>
      <c r="E157" s="95">
        <f t="shared" si="684"/>
        <v>-1948767.94</v>
      </c>
      <c r="F157" s="31">
        <f t="shared" si="684"/>
        <v>-929437.5</v>
      </c>
      <c r="G157" s="95">
        <f t="shared" si="684"/>
        <v>-672581.00000000023</v>
      </c>
      <c r="H157" s="95">
        <f t="shared" si="684"/>
        <v>-346288.80000000005</v>
      </c>
      <c r="I157" s="95">
        <f t="shared" si="684"/>
        <v>-193194.93999999994</v>
      </c>
      <c r="J157" s="95">
        <f t="shared" si="684"/>
        <v>2512.75</v>
      </c>
      <c r="K157" s="95">
        <f t="shared" si="684"/>
        <v>838812.15000000014</v>
      </c>
      <c r="L157" s="96">
        <f t="shared" si="684"/>
        <v>6081024.6299999999</v>
      </c>
      <c r="M157" s="95">
        <f t="shared" si="684"/>
        <v>422265.70000000019</v>
      </c>
      <c r="N157" s="95">
        <f t="shared" si="684"/>
        <v>772946.49000000022</v>
      </c>
      <c r="O157" s="95">
        <f t="shared" si="684"/>
        <v>-1052330.7599999998</v>
      </c>
      <c r="P157" s="95">
        <f t="shared" ref="P157:R157" si="685">P136-P143</f>
        <v>239278.33999999985</v>
      </c>
      <c r="Q157" s="95">
        <f t="shared" si="685"/>
        <v>-1003257.31</v>
      </c>
      <c r="R157" s="95">
        <f t="shared" si="685"/>
        <v>-1485214.45</v>
      </c>
      <c r="S157" s="95">
        <f t="shared" ref="S157:T157" si="686">S136-S143</f>
        <v>-603088.64999999991</v>
      </c>
      <c r="T157" s="95">
        <f t="shared" si="686"/>
        <v>-264208.99</v>
      </c>
      <c r="U157" s="95">
        <f t="shared" ref="U157:V157" si="687">U136-U143</f>
        <v>-92809.920000000042</v>
      </c>
      <c r="V157" s="95">
        <f t="shared" si="687"/>
        <v>144555</v>
      </c>
      <c r="W157" s="95">
        <f t="shared" ref="W157:Z157" si="688">W136-W143</f>
        <v>758016.25999999978</v>
      </c>
      <c r="X157" s="96">
        <f t="shared" si="688"/>
        <v>2081410.5000000005</v>
      </c>
      <c r="Y157" s="95">
        <f t="shared" si="688"/>
        <v>2804774</v>
      </c>
      <c r="Z157" s="95">
        <f t="shared" si="688"/>
        <v>1383905</v>
      </c>
      <c r="AA157" s="95">
        <f t="shared" ref="AA157:AB157" si="689">AA136-AA143</f>
        <v>-1398076.1000000006</v>
      </c>
      <c r="AB157" s="95">
        <f t="shared" si="689"/>
        <v>-1171613.2899999991</v>
      </c>
      <c r="AC157" s="190">
        <v>-1104657.83</v>
      </c>
      <c r="AD157" s="190">
        <v>-742757.21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7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2">
        <v>3289517</v>
      </c>
      <c r="BI157" s="439">
        <v>1767078</v>
      </c>
      <c r="BJ157" s="439">
        <v>1453492</v>
      </c>
      <c r="BK157" s="439">
        <v>-932388</v>
      </c>
      <c r="BL157" s="287">
        <v>-321100</v>
      </c>
      <c r="BM157" s="287">
        <v>-2181015</v>
      </c>
      <c r="BN157" s="287">
        <v>-1931874</v>
      </c>
      <c r="BO157" s="287">
        <v>-156760</v>
      </c>
      <c r="BP157" s="287">
        <v>-191846</v>
      </c>
      <c r="BQ157" s="287">
        <v>-156760</v>
      </c>
      <c r="BR157" s="287">
        <v>349384</v>
      </c>
      <c r="BS157" s="287">
        <v>1027703</v>
      </c>
      <c r="BT157" s="287"/>
      <c r="BU157" s="31">
        <f t="shared" si="673"/>
        <v>-948028.21999999974</v>
      </c>
      <c r="BV157" s="97">
        <f t="shared" si="673"/>
        <v>1994460.5699999994</v>
      </c>
      <c r="BW157" s="97">
        <f t="shared" si="673"/>
        <v>945510.62999999989</v>
      </c>
      <c r="BX157" s="97">
        <f t="shared" si="673"/>
        <v>-555776.94999999995</v>
      </c>
      <c r="BY157" s="97">
        <f t="shared" si="673"/>
        <v>69492.350000000326</v>
      </c>
      <c r="BZ157" s="97">
        <f t="shared" si="673"/>
        <v>82079.810000000056</v>
      </c>
      <c r="CA157" s="97">
        <f t="shared" si="673"/>
        <v>100385.0199999999</v>
      </c>
      <c r="CB157" s="97">
        <f t="shared" si="673"/>
        <v>142042.25</v>
      </c>
      <c r="CC157" s="97">
        <f t="shared" si="673"/>
        <v>-80795.890000000363</v>
      </c>
      <c r="CD157" s="97">
        <f t="shared" si="673"/>
        <v>-3999614.1299999994</v>
      </c>
      <c r="CE157" s="97">
        <f t="shared" si="674"/>
        <v>2382508.2999999998</v>
      </c>
      <c r="CF157" s="97">
        <f t="shared" si="674"/>
        <v>610958.50999999978</v>
      </c>
      <c r="CG157" s="97">
        <f t="shared" si="674"/>
        <v>-345745.34000000078</v>
      </c>
      <c r="CH157" s="97">
        <f t="shared" si="674"/>
        <v>-1410891.629999999</v>
      </c>
      <c r="CI157" s="97">
        <f t="shared" si="674"/>
        <v>-101400.52000000002</v>
      </c>
      <c r="CJ157" s="97">
        <f t="shared" si="674"/>
        <v>742457.24</v>
      </c>
      <c r="CK157" s="97">
        <f t="shared" si="674"/>
        <v>186778.64999999991</v>
      </c>
      <c r="CL157" s="97">
        <f t="shared" si="674"/>
        <v>-22827.370000000112</v>
      </c>
      <c r="CM157" s="264">
        <f t="shared" si="674"/>
        <v>-120821.07999999996</v>
      </c>
      <c r="CN157" s="264">
        <f t="shared" si="674"/>
        <v>-48746</v>
      </c>
      <c r="CO157" s="264">
        <f t="shared" si="675"/>
        <v>243006.74000000022</v>
      </c>
      <c r="CP157" s="264">
        <f t="shared" si="675"/>
        <v>1017976.4999999995</v>
      </c>
      <c r="CQ157" s="294">
        <f t="shared" si="675"/>
        <v>122968</v>
      </c>
      <c r="CR157" s="294">
        <f t="shared" si="675"/>
        <v>-591361</v>
      </c>
      <c r="CS157" s="294">
        <f t="shared" si="675"/>
        <v>463176.10000000056</v>
      </c>
      <c r="CT157" s="294">
        <f t="shared" si="675"/>
        <v>-242082.71000000089</v>
      </c>
      <c r="CU157" s="294">
        <f t="shared" si="675"/>
        <v>-503003.16999999993</v>
      </c>
      <c r="CV157" s="294">
        <f t="shared" si="675"/>
        <v>-392726.79000000004</v>
      </c>
      <c r="CW157" s="294">
        <f t="shared" si="675"/>
        <v>-116006</v>
      </c>
      <c r="CX157" s="294">
        <f t="shared" si="675"/>
        <v>-390715.6399999999</v>
      </c>
      <c r="CY157" s="294">
        <f t="shared" si="676"/>
        <v>205362</v>
      </c>
      <c r="CZ157" s="294">
        <f t="shared" si="676"/>
        <v>-91657</v>
      </c>
      <c r="DA157" s="294">
        <f t="shared" si="676"/>
        <v>-326624</v>
      </c>
      <c r="DB157" s="294">
        <f t="shared" si="676"/>
        <v>281986</v>
      </c>
      <c r="DC157" s="294">
        <f t="shared" si="676"/>
        <v>-1570586</v>
      </c>
      <c r="DD157" s="294">
        <f t="shared" si="676"/>
        <v>125354</v>
      </c>
      <c r="DE157" s="294">
        <f t="shared" si="676"/>
        <v>59581</v>
      </c>
      <c r="DF157" s="294">
        <f t="shared" si="676"/>
        <v>36359</v>
      </c>
      <c r="DG157" s="294">
        <f t="shared" si="676"/>
        <v>176741</v>
      </c>
      <c r="DH157" s="294">
        <f t="shared" si="676"/>
        <v>80252</v>
      </c>
      <c r="DI157" s="294">
        <f t="shared" si="677"/>
        <v>-40779</v>
      </c>
      <c r="DJ157" s="294">
        <f t="shared" si="677"/>
        <v>307303</v>
      </c>
      <c r="DK157" s="294">
        <f t="shared" si="677"/>
        <v>-3733</v>
      </c>
      <c r="DL157" s="294">
        <f t="shared" si="677"/>
        <v>-16154</v>
      </c>
      <c r="DM157" s="294">
        <f t="shared" si="677"/>
        <v>926894</v>
      </c>
      <c r="DN157" s="294">
        <f t="shared" si="677"/>
        <v>-91856</v>
      </c>
      <c r="DO157" s="294">
        <f t="shared" si="677"/>
        <v>409922</v>
      </c>
      <c r="DP157" s="294">
        <f t="shared" si="677"/>
        <v>535594</v>
      </c>
      <c r="DQ157" s="294">
        <f t="shared" si="677"/>
        <v>-57069</v>
      </c>
      <c r="DR157" s="294">
        <f t="shared" si="677"/>
        <v>1056237</v>
      </c>
      <c r="DS157" s="294">
        <f t="shared" si="677"/>
        <v>-750095</v>
      </c>
      <c r="DT157" s="294">
        <f t="shared" si="677"/>
        <v>-876642</v>
      </c>
      <c r="DU157" s="294">
        <f t="shared" si="677"/>
        <v>416335</v>
      </c>
      <c r="DV157" s="294">
        <f t="shared" si="677"/>
        <v>178603</v>
      </c>
      <c r="DW157" s="294">
        <f t="shared" si="677"/>
        <v>-144758</v>
      </c>
      <c r="DX157" s="294">
        <f t="shared" si="677"/>
        <v>361386</v>
      </c>
      <c r="DY157" s="294">
        <f t="shared" si="677"/>
        <v>-573590</v>
      </c>
      <c r="DZ157" s="327"/>
      <c r="EA157" s="61">
        <f>'MONTHLY SUMMARIES'!J117</f>
        <v>1027703</v>
      </c>
    </row>
    <row r="158" spans="1:132" s="34" customFormat="1" x14ac:dyDescent="0.25">
      <c r="A158" s="143"/>
      <c r="B158" s="35" t="s">
        <v>146</v>
      </c>
      <c r="C158" s="94">
        <f t="shared" si="684"/>
        <v>3923158.24</v>
      </c>
      <c r="D158" s="95">
        <f t="shared" si="684"/>
        <v>-1167779.9200000002</v>
      </c>
      <c r="E158" s="95">
        <f t="shared" si="684"/>
        <v>-975526.29999999981</v>
      </c>
      <c r="F158" s="31">
        <f t="shared" si="684"/>
        <v>250532.12000000011</v>
      </c>
      <c r="G158" s="95">
        <f t="shared" si="684"/>
        <v>-215453.20999999996</v>
      </c>
      <c r="H158" s="95">
        <f t="shared" si="684"/>
        <v>-85049.060000000056</v>
      </c>
      <c r="I158" s="95">
        <f t="shared" si="684"/>
        <v>-2503.6300000000047</v>
      </c>
      <c r="J158" s="95">
        <f t="shared" si="684"/>
        <v>127940.02000000002</v>
      </c>
      <c r="K158" s="95">
        <f t="shared" si="684"/>
        <v>536781.77</v>
      </c>
      <c r="L158" s="96">
        <f t="shared" si="684"/>
        <v>1157722.43</v>
      </c>
      <c r="M158" s="95">
        <f t="shared" si="684"/>
        <v>27743.979999999981</v>
      </c>
      <c r="N158" s="95">
        <f t="shared" si="684"/>
        <v>292919.37999999989</v>
      </c>
      <c r="O158" s="95">
        <f t="shared" si="684"/>
        <v>-442411.70000000019</v>
      </c>
      <c r="P158" s="95">
        <f t="shared" ref="P158:R158" si="690">P137-P144</f>
        <v>192033.72999999998</v>
      </c>
      <c r="Q158" s="95">
        <f t="shared" si="690"/>
        <v>-260180.35000000009</v>
      </c>
      <c r="R158" s="95">
        <f t="shared" si="690"/>
        <v>-827018.38</v>
      </c>
      <c r="S158" s="95">
        <f t="shared" ref="S158:T158" si="691">S137-S144</f>
        <v>-325603.08</v>
      </c>
      <c r="T158" s="95">
        <f t="shared" si="691"/>
        <v>-86385.510000000009</v>
      </c>
      <c r="U158" s="95">
        <f t="shared" ref="U158:V158" si="692">U137-U144</f>
        <v>37877.860000000044</v>
      </c>
      <c r="V158" s="95">
        <f t="shared" si="692"/>
        <v>298495</v>
      </c>
      <c r="W158" s="95">
        <f t="shared" ref="W158:Z158" si="693">W137-W144</f>
        <v>476662.69</v>
      </c>
      <c r="X158" s="96">
        <f t="shared" si="693"/>
        <v>807394.00000000023</v>
      </c>
      <c r="Y158" s="95">
        <f t="shared" si="693"/>
        <v>1027537</v>
      </c>
      <c r="Z158" s="95">
        <f t="shared" si="693"/>
        <v>528762</v>
      </c>
      <c r="AA158" s="95">
        <f t="shared" ref="AA158:AB158" si="694">AA137-AA144</f>
        <v>-804756.7200000002</v>
      </c>
      <c r="AB158" s="95">
        <f t="shared" si="694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7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2">
        <v>1709234</v>
      </c>
      <c r="BI158" s="439">
        <v>95965</v>
      </c>
      <c r="BJ158" s="439">
        <v>624334</v>
      </c>
      <c r="BK158" s="439">
        <v>-220802</v>
      </c>
      <c r="BL158" s="287">
        <v>-257708</v>
      </c>
      <c r="BM158" s="287">
        <v>-418212</v>
      </c>
      <c r="BN158" s="287">
        <v>-807634</v>
      </c>
      <c r="BO158" s="287">
        <v>-18618</v>
      </c>
      <c r="BP158" s="287">
        <v>1398</v>
      </c>
      <c r="BQ158" s="287">
        <v>-18618</v>
      </c>
      <c r="BR158" s="287">
        <v>193176</v>
      </c>
      <c r="BS158" s="287">
        <v>561246</v>
      </c>
      <c r="BT158" s="287"/>
      <c r="BU158" s="31">
        <f t="shared" si="673"/>
        <v>-4365569.9400000004</v>
      </c>
      <c r="BV158" s="97">
        <f t="shared" si="673"/>
        <v>1359813.6500000001</v>
      </c>
      <c r="BW158" s="97">
        <f t="shared" si="673"/>
        <v>715345.94999999972</v>
      </c>
      <c r="BX158" s="97">
        <f t="shared" si="673"/>
        <v>-1077550.5</v>
      </c>
      <c r="BY158" s="97">
        <f t="shared" si="673"/>
        <v>-110149.87000000005</v>
      </c>
      <c r="BZ158" s="97">
        <f t="shared" si="673"/>
        <v>-1336.4499999999534</v>
      </c>
      <c r="CA158" s="97">
        <f t="shared" si="673"/>
        <v>40381.490000000049</v>
      </c>
      <c r="CB158" s="97">
        <f t="shared" si="673"/>
        <v>170554.97999999998</v>
      </c>
      <c r="CC158" s="97">
        <f t="shared" si="673"/>
        <v>-60119.080000000016</v>
      </c>
      <c r="CD158" s="97">
        <f t="shared" si="673"/>
        <v>-350328.4299999997</v>
      </c>
      <c r="CE158" s="97">
        <f t="shared" si="674"/>
        <v>999793.02</v>
      </c>
      <c r="CF158" s="97">
        <f t="shared" si="674"/>
        <v>235842.62000000011</v>
      </c>
      <c r="CG158" s="97">
        <f t="shared" si="674"/>
        <v>-362345.02</v>
      </c>
      <c r="CH158" s="97">
        <f t="shared" si="674"/>
        <v>-659331.89000000013</v>
      </c>
      <c r="CI158" s="97">
        <f t="shared" si="674"/>
        <v>-216126.03000000003</v>
      </c>
      <c r="CJ158" s="97">
        <f t="shared" si="674"/>
        <v>547654.48</v>
      </c>
      <c r="CK158" s="97">
        <f t="shared" si="674"/>
        <v>76316.080000000016</v>
      </c>
      <c r="CL158" s="97">
        <f t="shared" si="674"/>
        <v>2882.1599999999744</v>
      </c>
      <c r="CM158" s="264">
        <f t="shared" si="674"/>
        <v>29179.139999999956</v>
      </c>
      <c r="CN158" s="264">
        <f t="shared" si="674"/>
        <v>-197606</v>
      </c>
      <c r="CO158" s="264">
        <f t="shared" si="675"/>
        <v>49517.31</v>
      </c>
      <c r="CP158" s="264">
        <f t="shared" si="675"/>
        <v>598309.99999999977</v>
      </c>
      <c r="CQ158" s="294">
        <f t="shared" si="675"/>
        <v>291638</v>
      </c>
      <c r="CR158" s="294">
        <f t="shared" si="675"/>
        <v>-634687</v>
      </c>
      <c r="CS158" s="294">
        <f t="shared" si="675"/>
        <v>160179.7200000002</v>
      </c>
      <c r="CT158" s="294">
        <f t="shared" si="675"/>
        <v>53186.160000000149</v>
      </c>
      <c r="CU158" s="294">
        <f t="shared" si="675"/>
        <v>12657.380000000121</v>
      </c>
      <c r="CV158" s="294">
        <f t="shared" si="675"/>
        <v>-524226.1</v>
      </c>
      <c r="CW158" s="294">
        <f t="shared" si="675"/>
        <v>166588</v>
      </c>
      <c r="CX158" s="294">
        <f t="shared" si="675"/>
        <v>-36536.649999999965</v>
      </c>
      <c r="CY158" s="294">
        <f t="shared" si="676"/>
        <v>75476</v>
      </c>
      <c r="CZ158" s="294">
        <f t="shared" si="676"/>
        <v>137109</v>
      </c>
      <c r="DA158" s="294">
        <f t="shared" si="676"/>
        <v>-28349</v>
      </c>
      <c r="DB158" s="294">
        <f t="shared" si="676"/>
        <v>169509</v>
      </c>
      <c r="DC158" s="294">
        <f t="shared" si="676"/>
        <v>-1205887</v>
      </c>
      <c r="DD158" s="294">
        <f t="shared" si="676"/>
        <v>127670</v>
      </c>
      <c r="DE158" s="294">
        <f t="shared" si="676"/>
        <v>292377</v>
      </c>
      <c r="DF158" s="294">
        <f t="shared" si="676"/>
        <v>122144</v>
      </c>
      <c r="DG158" s="294">
        <f t="shared" si="676"/>
        <v>-248584</v>
      </c>
      <c r="DH158" s="294">
        <f t="shared" si="676"/>
        <v>340692</v>
      </c>
      <c r="DI158" s="294">
        <f t="shared" si="677"/>
        <v>-183293</v>
      </c>
      <c r="DJ158" s="294">
        <f t="shared" si="677"/>
        <v>146485</v>
      </c>
      <c r="DK158" s="294">
        <f t="shared" si="677"/>
        <v>174220</v>
      </c>
      <c r="DL158" s="294">
        <f t="shared" si="677"/>
        <v>78755</v>
      </c>
      <c r="DM158" s="294">
        <f t="shared" si="677"/>
        <v>350570</v>
      </c>
      <c r="DN158" s="294">
        <f t="shared" si="677"/>
        <v>134021</v>
      </c>
      <c r="DO158" s="294">
        <f t="shared" si="677"/>
        <v>-17323</v>
      </c>
      <c r="DP158" s="294">
        <f t="shared" si="677"/>
        <v>602589</v>
      </c>
      <c r="DQ158" s="294">
        <f t="shared" si="677"/>
        <v>131398</v>
      </c>
      <c r="DR158" s="294">
        <f t="shared" si="677"/>
        <v>34260</v>
      </c>
      <c r="DS158" s="294">
        <f t="shared" si="677"/>
        <v>294021</v>
      </c>
      <c r="DT158" s="294">
        <f t="shared" si="677"/>
        <v>-344736</v>
      </c>
      <c r="DU158" s="294">
        <f t="shared" si="677"/>
        <v>247374</v>
      </c>
      <c r="DV158" s="294">
        <f t="shared" si="677"/>
        <v>-25047</v>
      </c>
      <c r="DW158" s="294">
        <f t="shared" si="677"/>
        <v>-335371</v>
      </c>
      <c r="DX158" s="294">
        <f t="shared" si="677"/>
        <v>-123577</v>
      </c>
      <c r="DY158" s="294">
        <f t="shared" si="677"/>
        <v>-287155</v>
      </c>
      <c r="DZ158" s="327"/>
      <c r="EA158" s="61">
        <f>'MONTHLY SUMMARIES'!J118</f>
        <v>561246</v>
      </c>
    </row>
    <row r="159" spans="1:132" s="34" customFormat="1" x14ac:dyDescent="0.25">
      <c r="A159" s="143"/>
      <c r="B159" s="35" t="s">
        <v>147</v>
      </c>
      <c r="C159" s="94">
        <f t="shared" si="684"/>
        <v>1471002.5900000003</v>
      </c>
      <c r="D159" s="95">
        <f t="shared" si="684"/>
        <v>-85817.190000000177</v>
      </c>
      <c r="E159" s="95">
        <f t="shared" si="684"/>
        <v>-113215.96999999997</v>
      </c>
      <c r="F159" s="31">
        <f t="shared" si="684"/>
        <v>-72104.989999999991</v>
      </c>
      <c r="G159" s="95">
        <f t="shared" si="684"/>
        <v>-197516</v>
      </c>
      <c r="H159" s="95">
        <f t="shared" si="684"/>
        <v>168877.42999999993</v>
      </c>
      <c r="I159" s="95">
        <f t="shared" si="684"/>
        <v>28831.520000000019</v>
      </c>
      <c r="J159" s="95">
        <f t="shared" si="684"/>
        <v>294259.96999999997</v>
      </c>
      <c r="K159" s="95">
        <f t="shared" si="684"/>
        <v>163742.45999999996</v>
      </c>
      <c r="L159" s="96">
        <f t="shared" si="684"/>
        <v>591395.08000000007</v>
      </c>
      <c r="M159" s="95">
        <f t="shared" si="684"/>
        <v>165108.02000000002</v>
      </c>
      <c r="N159" s="95">
        <f t="shared" si="684"/>
        <v>260844.57000000007</v>
      </c>
      <c r="O159" s="95">
        <f t="shared" si="684"/>
        <v>-144163.53000000003</v>
      </c>
      <c r="P159" s="95">
        <f t="shared" ref="P159:R159" si="695">P138-P145</f>
        <v>-96376.930000000168</v>
      </c>
      <c r="Q159" s="95">
        <f t="shared" si="695"/>
        <v>189027.49</v>
      </c>
      <c r="R159" s="95">
        <f t="shared" si="695"/>
        <v>-394543.82000000007</v>
      </c>
      <c r="S159" s="95">
        <f t="shared" ref="S159:T159" si="696">S138-S145</f>
        <v>-127058.04000000004</v>
      </c>
      <c r="T159" s="95">
        <f t="shared" si="696"/>
        <v>-24533.509999999893</v>
      </c>
      <c r="U159" s="95">
        <f t="shared" ref="U159:V159" si="697">U138-U145</f>
        <v>172012.11</v>
      </c>
      <c r="V159" s="95">
        <f t="shared" si="697"/>
        <v>85926</v>
      </c>
      <c r="W159" s="95">
        <f t="shared" ref="W159:Z159" si="698">W138-W145</f>
        <v>185141.94999999995</v>
      </c>
      <c r="X159" s="96">
        <f t="shared" si="698"/>
        <v>253307.47999999998</v>
      </c>
      <c r="Y159" s="95">
        <f t="shared" si="698"/>
        <v>419721</v>
      </c>
      <c r="Z159" s="95">
        <f t="shared" si="698"/>
        <v>294809</v>
      </c>
      <c r="AA159" s="95">
        <f t="shared" ref="AA159:AB159" si="699">AA138-AA145</f>
        <v>-391927.85999999987</v>
      </c>
      <c r="AB159" s="95">
        <f t="shared" si="699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7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2">
        <v>776565</v>
      </c>
      <c r="BI159" s="439">
        <v>458445</v>
      </c>
      <c r="BJ159" s="439">
        <v>281390</v>
      </c>
      <c r="BK159" s="439">
        <v>-202161</v>
      </c>
      <c r="BL159" s="287">
        <v>553316</v>
      </c>
      <c r="BM159" s="287">
        <v>281444</v>
      </c>
      <c r="BN159" s="287">
        <v>-575887</v>
      </c>
      <c r="BO159" s="287">
        <v>-44939</v>
      </c>
      <c r="BP159" s="287">
        <v>94655</v>
      </c>
      <c r="BQ159" s="287">
        <v>-44939</v>
      </c>
      <c r="BR159" s="287">
        <v>507364</v>
      </c>
      <c r="BS159" s="287">
        <v>276963</v>
      </c>
      <c r="BT159" s="287"/>
      <c r="BU159" s="31">
        <f t="shared" si="673"/>
        <v>-1615166.1200000003</v>
      </c>
      <c r="BV159" s="97">
        <f t="shared" si="673"/>
        <v>-10559.739999999991</v>
      </c>
      <c r="BW159" s="97">
        <f t="shared" si="673"/>
        <v>302243.45999999996</v>
      </c>
      <c r="BX159" s="97">
        <f t="shared" si="673"/>
        <v>-322438.83000000007</v>
      </c>
      <c r="BY159" s="97">
        <f t="shared" si="673"/>
        <v>70457.959999999963</v>
      </c>
      <c r="BZ159" s="97">
        <f t="shared" si="673"/>
        <v>-193410.93999999983</v>
      </c>
      <c r="CA159" s="97">
        <f t="shared" si="673"/>
        <v>143180.58999999997</v>
      </c>
      <c r="CB159" s="97">
        <f t="shared" si="673"/>
        <v>-208333.96999999997</v>
      </c>
      <c r="CC159" s="97">
        <f t="shared" si="673"/>
        <v>21399.489999999991</v>
      </c>
      <c r="CD159" s="97">
        <f t="shared" si="673"/>
        <v>-338087.60000000009</v>
      </c>
      <c r="CE159" s="97">
        <f t="shared" si="674"/>
        <v>254612.97999999998</v>
      </c>
      <c r="CF159" s="97">
        <f t="shared" si="674"/>
        <v>33964.429999999935</v>
      </c>
      <c r="CG159" s="97">
        <f t="shared" si="674"/>
        <v>-247764.32999999984</v>
      </c>
      <c r="CH159" s="97">
        <f t="shared" si="674"/>
        <v>-88288.439999999944</v>
      </c>
      <c r="CI159" s="97">
        <f t="shared" si="674"/>
        <v>-36754.689999999944</v>
      </c>
      <c r="CJ159" s="97">
        <f t="shared" si="674"/>
        <v>344282.17000000004</v>
      </c>
      <c r="CK159" s="97">
        <f t="shared" si="674"/>
        <v>195689.04000000004</v>
      </c>
      <c r="CL159" s="97">
        <f t="shared" si="674"/>
        <v>-101265.4800000001</v>
      </c>
      <c r="CM159" s="264">
        <f t="shared" si="674"/>
        <v>-570191.11</v>
      </c>
      <c r="CN159" s="264">
        <f t="shared" si="674"/>
        <v>195168</v>
      </c>
      <c r="CO159" s="264">
        <f t="shared" si="675"/>
        <v>-312834.94999999995</v>
      </c>
      <c r="CP159" s="264">
        <f t="shared" si="675"/>
        <v>441318.52</v>
      </c>
      <c r="CQ159" s="294">
        <f t="shared" si="675"/>
        <v>241629</v>
      </c>
      <c r="CR159" s="294">
        <f t="shared" si="675"/>
        <v>-682192</v>
      </c>
      <c r="CS159" s="294">
        <f t="shared" si="675"/>
        <v>208422.85999999987</v>
      </c>
      <c r="CT159" s="294">
        <f t="shared" si="675"/>
        <v>518610.37000000011</v>
      </c>
      <c r="CU159" s="294">
        <f t="shared" si="675"/>
        <v>-575979.80000000005</v>
      </c>
      <c r="CV159" s="294">
        <f t="shared" si="675"/>
        <v>24193.650000000023</v>
      </c>
      <c r="CW159" s="294">
        <f t="shared" si="675"/>
        <v>-14217</v>
      </c>
      <c r="CX159" s="294">
        <f t="shared" si="675"/>
        <v>485131.99</v>
      </c>
      <c r="CY159" s="294">
        <f t="shared" si="676"/>
        <v>569567</v>
      </c>
      <c r="CZ159" s="294">
        <f t="shared" si="676"/>
        <v>-390886</v>
      </c>
      <c r="DA159" s="294">
        <f t="shared" si="676"/>
        <v>285008</v>
      </c>
      <c r="DB159" s="294">
        <f t="shared" si="676"/>
        <v>68782</v>
      </c>
      <c r="DC159" s="294">
        <f t="shared" si="676"/>
        <v>-76789</v>
      </c>
      <c r="DD159" s="294">
        <f t="shared" si="676"/>
        <v>713158</v>
      </c>
      <c r="DE159" s="294">
        <f t="shared" si="676"/>
        <v>531684</v>
      </c>
      <c r="DF159" s="294">
        <f t="shared" si="676"/>
        <v>-529582</v>
      </c>
      <c r="DG159" s="294">
        <f t="shared" si="676"/>
        <v>1125089</v>
      </c>
      <c r="DH159" s="294">
        <f t="shared" si="676"/>
        <v>54070</v>
      </c>
      <c r="DI159" s="294">
        <f t="shared" si="677"/>
        <v>441923</v>
      </c>
      <c r="DJ159" s="294">
        <f t="shared" si="677"/>
        <v>-407778</v>
      </c>
      <c r="DK159" s="294">
        <f t="shared" si="677"/>
        <v>-372226</v>
      </c>
      <c r="DL159" s="294">
        <f t="shared" si="677"/>
        <v>-91046</v>
      </c>
      <c r="DM159" s="294">
        <f t="shared" si="677"/>
        <v>206817</v>
      </c>
      <c r="DN159" s="294">
        <f t="shared" si="677"/>
        <v>13157</v>
      </c>
      <c r="DO159" s="294">
        <f t="shared" si="677"/>
        <v>-126116</v>
      </c>
      <c r="DP159" s="294">
        <f t="shared" si="677"/>
        <v>-44385</v>
      </c>
      <c r="DQ159" s="294">
        <f t="shared" si="677"/>
        <v>-550340</v>
      </c>
      <c r="DR159" s="294">
        <f t="shared" si="677"/>
        <v>748953</v>
      </c>
      <c r="DS159" s="294">
        <f t="shared" si="677"/>
        <v>-419938</v>
      </c>
      <c r="DT159" s="294">
        <f t="shared" si="677"/>
        <v>-603889</v>
      </c>
      <c r="DU159" s="294">
        <f t="shared" si="677"/>
        <v>-541276</v>
      </c>
      <c r="DV159" s="294">
        <f t="shared" si="677"/>
        <v>143100</v>
      </c>
      <c r="DW159" s="294">
        <f t="shared" si="677"/>
        <v>155899</v>
      </c>
      <c r="DX159" s="294">
        <f t="shared" si="677"/>
        <v>708202</v>
      </c>
      <c r="DY159" s="294">
        <f t="shared" si="677"/>
        <v>-87169</v>
      </c>
      <c r="DZ159" s="327"/>
      <c r="EA159" s="61">
        <f>'MONTHLY SUMMARIES'!J119</f>
        <v>276963</v>
      </c>
    </row>
    <row r="160" spans="1:132" s="127" customFormat="1" ht="15.75" thickBot="1" x14ac:dyDescent="0.3">
      <c r="A160" s="144"/>
      <c r="B160" s="48" t="s">
        <v>148</v>
      </c>
      <c r="C160" s="123">
        <f>SUM(C155:C159)</f>
        <v>10239404.16</v>
      </c>
      <c r="D160" s="124">
        <f t="shared" ref="D160:U160" si="700">SUM(D155:D159)</f>
        <v>-4841759.5399999982</v>
      </c>
      <c r="E160" s="124">
        <f t="shared" si="700"/>
        <v>-7905476.9400000013</v>
      </c>
      <c r="F160" s="32">
        <f t="shared" si="700"/>
        <v>-5969706.2199999997</v>
      </c>
      <c r="G160" s="124">
        <f t="shared" si="700"/>
        <v>-6051817.5600000005</v>
      </c>
      <c r="H160" s="124">
        <f t="shared" si="700"/>
        <v>-4587687.34</v>
      </c>
      <c r="I160" s="124">
        <f t="shared" si="700"/>
        <v>-3283922.0599999996</v>
      </c>
      <c r="J160" s="124">
        <f t="shared" si="700"/>
        <v>-1688373.6399999994</v>
      </c>
      <c r="K160" s="124">
        <f t="shared" si="700"/>
        <v>3792734.6200000006</v>
      </c>
      <c r="L160" s="125">
        <f t="shared" si="700"/>
        <v>17524937.309999995</v>
      </c>
      <c r="M160" s="124">
        <f t="shared" si="700"/>
        <v>8676540.6500000004</v>
      </c>
      <c r="N160" s="124">
        <f t="shared" si="700"/>
        <v>7327239.4799999995</v>
      </c>
      <c r="O160" s="124">
        <f t="shared" si="700"/>
        <v>394291.96000000113</v>
      </c>
      <c r="P160" s="124">
        <f t="shared" si="700"/>
        <v>3148468.6699999985</v>
      </c>
      <c r="Q160" s="124">
        <f t="shared" si="700"/>
        <v>-3280283.4800000004</v>
      </c>
      <c r="R160" s="124">
        <f t="shared" si="700"/>
        <v>-8052168.379999999</v>
      </c>
      <c r="S160" s="124">
        <f t="shared" si="700"/>
        <v>-4824966.28</v>
      </c>
      <c r="T160" s="124">
        <f t="shared" si="700"/>
        <v>-4379392.4800000004</v>
      </c>
      <c r="U160" s="124">
        <f t="shared" si="700"/>
        <v>-2697496.6700000009</v>
      </c>
      <c r="V160" s="124">
        <f t="shared" ref="V160:W160" si="701">SUM(V155:V159)</f>
        <v>-1630818</v>
      </c>
      <c r="W160" s="124">
        <f t="shared" si="701"/>
        <v>2787653.8000000007</v>
      </c>
      <c r="X160" s="125">
        <f t="shared" ref="X160:Z160" si="702">SUM(X155:X159)</f>
        <v>10600870.940000003</v>
      </c>
      <c r="Y160" s="124">
        <f t="shared" si="702"/>
        <v>17436879</v>
      </c>
      <c r="Z160" s="124">
        <f t="shared" si="702"/>
        <v>13404695</v>
      </c>
      <c r="AA160" s="124">
        <f t="shared" ref="AA160:AB160" si="703">SUM(AA155:AA159)</f>
        <v>-231527.4000000013</v>
      </c>
      <c r="AB160" s="124">
        <f t="shared" si="703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6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7">
        <v>22504474</v>
      </c>
      <c r="BI160" s="435">
        <v>15476555</v>
      </c>
      <c r="BJ160" s="435">
        <v>15208295</v>
      </c>
      <c r="BK160" s="435">
        <v>3883470</v>
      </c>
      <c r="BL160" s="241">
        <v>3083501</v>
      </c>
      <c r="BM160" s="241">
        <v>-7826773</v>
      </c>
      <c r="BN160" s="241">
        <v>-16215296</v>
      </c>
      <c r="BO160" s="241">
        <v>-1865252</v>
      </c>
      <c r="BP160" s="241">
        <v>-2048240</v>
      </c>
      <c r="BQ160" s="241">
        <v>-1865252</v>
      </c>
      <c r="BR160" s="241">
        <v>1265670</v>
      </c>
      <c r="BS160" s="241">
        <v>5361125</v>
      </c>
      <c r="BT160" s="241"/>
      <c r="BU160" s="32">
        <f t="shared" si="631"/>
        <v>-9845112.1999999993</v>
      </c>
      <c r="BV160" s="126">
        <f t="shared" ref="BV160:BX160" si="704">SUM(BV155:BV159)</f>
        <v>7990228.2099999962</v>
      </c>
      <c r="BW160" s="126">
        <f t="shared" si="704"/>
        <v>4625193.46</v>
      </c>
      <c r="BX160" s="126">
        <f t="shared" si="704"/>
        <v>-2082462.1599999995</v>
      </c>
      <c r="BY160" s="126">
        <f t="shared" ref="BY160:BZ160" si="705">SUM(BY155:BY159)</f>
        <v>1226851.2800000003</v>
      </c>
      <c r="BZ160" s="126">
        <f t="shared" si="705"/>
        <v>208294.85999999905</v>
      </c>
      <c r="CA160" s="126">
        <f t="shared" ref="CA160:CB160" si="706">SUM(CA155:CA159)</f>
        <v>586425.38999999908</v>
      </c>
      <c r="CB160" s="126">
        <f t="shared" si="706"/>
        <v>57555.639999999607</v>
      </c>
      <c r="CC160" s="126">
        <f t="shared" ref="CC160:CD160" si="707">SUM(CC155:CC159)</f>
        <v>-1005080.8200000003</v>
      </c>
      <c r="CD160" s="126">
        <f t="shared" si="707"/>
        <v>-6924066.3699999955</v>
      </c>
      <c r="CE160" s="126">
        <f t="shared" ref="CE160:CF160" si="708">SUM(CE155:CE159)</f>
        <v>8760338.3499999996</v>
      </c>
      <c r="CF160" s="126">
        <f t="shared" si="708"/>
        <v>6077455.5200000005</v>
      </c>
      <c r="CG160" s="126">
        <f t="shared" ref="CG160:CH160" si="709">SUM(CG155:CG159)</f>
        <v>-625819.36000000231</v>
      </c>
      <c r="CH160" s="126">
        <f t="shared" si="709"/>
        <v>-4792215.1199999973</v>
      </c>
      <c r="CI160" s="126">
        <f t="shared" ref="CI160:CJ160" si="710">SUM(CI155:CI159)</f>
        <v>-2828083.7699999982</v>
      </c>
      <c r="CJ160" s="126">
        <f t="shared" si="710"/>
        <v>1460041.0999999978</v>
      </c>
      <c r="CK160" s="126">
        <f t="shared" ref="CK160:CL160" si="711">SUM(CK155:CK159)</f>
        <v>-292527.71999999956</v>
      </c>
      <c r="CL160" s="126">
        <f t="shared" si="711"/>
        <v>-300403.08999999886</v>
      </c>
      <c r="CM160" s="261">
        <f t="shared" ref="CM160:CN160" si="712">SUM(CM155:CM159)</f>
        <v>-453890.32999999926</v>
      </c>
      <c r="CN160" s="261">
        <f t="shared" si="712"/>
        <v>-110487</v>
      </c>
      <c r="CO160" s="261">
        <f t="shared" ref="CO160:CQ160" si="713">SUM(CO155:CO159)</f>
        <v>-587756.80000000051</v>
      </c>
      <c r="CP160" s="261">
        <f t="shared" si="713"/>
        <v>8212232.0599999968</v>
      </c>
      <c r="CQ160" s="304">
        <f t="shared" si="713"/>
        <v>957242</v>
      </c>
      <c r="CR160" s="304">
        <f t="shared" ref="CR160:CS160" si="714">SUM(CR155:CR159)</f>
        <v>-2975061</v>
      </c>
      <c r="CS160" s="304">
        <f t="shared" si="714"/>
        <v>1523068.4000000011</v>
      </c>
      <c r="CT160" s="304">
        <f t="shared" ref="CT160:CU160" si="715">SUM(CT155:CT159)</f>
        <v>2436557.4499999997</v>
      </c>
      <c r="CU160" s="304">
        <f t="shared" si="715"/>
        <v>-950746.75000000105</v>
      </c>
      <c r="CV160" s="304">
        <f t="shared" ref="CV160" si="716">SUM(CV155:CV159)</f>
        <v>-1590880.7199999993</v>
      </c>
      <c r="CW160" s="304">
        <f t="shared" ref="CW160" si="717">SUM(CW155:CW159)</f>
        <v>169186</v>
      </c>
      <c r="CX160" s="304">
        <f t="shared" ref="CX160" si="718">SUM(CX155:CX159)</f>
        <v>-1840620.4300000004</v>
      </c>
      <c r="CY160" s="304">
        <f t="shared" ref="CY160" si="719">SUM(CY155:CY159)</f>
        <v>759065</v>
      </c>
      <c r="CZ160" s="304">
        <f t="shared" ref="CZ160" si="720">SUM(CZ155:CZ159)</f>
        <v>-530803</v>
      </c>
      <c r="DA160" s="304">
        <f t="shared" ref="DA160" si="721">SUM(DA155:DA159)</f>
        <v>403381</v>
      </c>
      <c r="DB160" s="339">
        <f t="shared" ref="DB160" si="722">SUM(DB155:DB159)</f>
        <v>1461090</v>
      </c>
      <c r="DC160" s="339">
        <f t="shared" ref="DC160" si="723">SUM(DC155:DC159)</f>
        <v>-2440131</v>
      </c>
      <c r="DD160" s="339">
        <f t="shared" ref="DD160:DE160" si="724">SUM(DD155:DD159)</f>
        <v>261369</v>
      </c>
      <c r="DE160" s="339">
        <f t="shared" si="724"/>
        <v>3217875</v>
      </c>
      <c r="DF160" s="339">
        <f t="shared" ref="DF160" si="725">SUM(DF155:DF159)</f>
        <v>-2196980</v>
      </c>
      <c r="DG160" s="339">
        <f t="shared" ref="DG160" si="726">SUM(DG155:DG159)</f>
        <v>-2522178</v>
      </c>
      <c r="DH160" s="339">
        <f t="shared" ref="DH160" si="727">SUM(DH155:DH159)</f>
        <v>412953</v>
      </c>
      <c r="DI160" s="339">
        <f t="shared" ref="DI160" si="728">SUM(DI155:DI159)</f>
        <v>312932</v>
      </c>
      <c r="DJ160" s="339">
        <f t="shared" ref="DJ160" si="729">SUM(DJ155:DJ159)</f>
        <v>1005881</v>
      </c>
      <c r="DK160" s="339">
        <f t="shared" ref="DK160:DL160" si="730">SUM(DK155:DK159)</f>
        <v>-1191040</v>
      </c>
      <c r="DL160" s="339">
        <f t="shared" si="730"/>
        <v>-1311254</v>
      </c>
      <c r="DM160" s="339">
        <f t="shared" ref="DM160:DN160" si="731">SUM(DM155:DM159)</f>
        <v>4479212</v>
      </c>
      <c r="DN160" s="339">
        <f t="shared" si="731"/>
        <v>2230281</v>
      </c>
      <c r="DO160" s="339">
        <f t="shared" ref="DO160:DP160" si="732">SUM(DO155:DO159)</f>
        <v>-477435</v>
      </c>
      <c r="DP160" s="339">
        <f t="shared" si="732"/>
        <v>4517292</v>
      </c>
      <c r="DQ160" s="339">
        <f t="shared" ref="DQ160" si="733">SUM(DQ155:DQ159)</f>
        <v>-625946</v>
      </c>
      <c r="DR160" s="339">
        <f t="shared" ref="DR160:DS160" si="734">SUM(DR155:DR159)</f>
        <v>4487670</v>
      </c>
      <c r="DS160" s="339">
        <f t="shared" si="734"/>
        <v>1754519</v>
      </c>
      <c r="DT160" s="339">
        <f t="shared" ref="DT160" si="735">SUM(DT155:DT159)</f>
        <v>-8445241</v>
      </c>
      <c r="DU160" s="339">
        <f t="shared" ref="DU160:DV160" si="736">SUM(DU155:DU159)</f>
        <v>2770124</v>
      </c>
      <c r="DV160" s="339">
        <f t="shared" si="736"/>
        <v>3466295</v>
      </c>
      <c r="DW160" s="339">
        <f t="shared" ref="DW160" si="737">SUM(DW155:DW159)</f>
        <v>1718110</v>
      </c>
      <c r="DX160" s="339">
        <f t="shared" ref="DX160:DY160" si="738">SUM(DX155:DX159)</f>
        <v>4849032</v>
      </c>
      <c r="DY160" s="339">
        <f t="shared" si="738"/>
        <v>-1721365</v>
      </c>
      <c r="DZ160" s="328"/>
      <c r="EA160" s="32">
        <f t="shared" si="590"/>
        <v>5361125</v>
      </c>
    </row>
    <row r="161" spans="1:131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325"/>
      <c r="EA161" s="75"/>
    </row>
    <row r="162" spans="1:131" s="56" customFormat="1" x14ac:dyDescent="0.25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6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398">
        <v>3</v>
      </c>
      <c r="BI162" s="422">
        <v>2</v>
      </c>
      <c r="BJ162" s="422">
        <v>2</v>
      </c>
      <c r="BK162" s="422">
        <v>3</v>
      </c>
      <c r="BL162" s="192">
        <v>2</v>
      </c>
      <c r="BM162" s="192">
        <v>2</v>
      </c>
      <c r="BN162" s="192">
        <v>5</v>
      </c>
      <c r="BO162" s="192">
        <v>16</v>
      </c>
      <c r="BP162" s="192">
        <v>18</v>
      </c>
      <c r="BQ162" s="192">
        <v>16</v>
      </c>
      <c r="BR162" s="192">
        <v>14</v>
      </c>
      <c r="BS162" s="192">
        <v>17</v>
      </c>
      <c r="BT162" s="192"/>
      <c r="BU162" s="61">
        <f t="shared" ref="BU162:DY162" si="739">O162-C162</f>
        <v>-6</v>
      </c>
      <c r="BV162" s="105">
        <f t="shared" si="739"/>
        <v>-3</v>
      </c>
      <c r="BW162" s="105">
        <f t="shared" si="739"/>
        <v>-5</v>
      </c>
      <c r="BX162" s="105">
        <f t="shared" si="739"/>
        <v>-5</v>
      </c>
      <c r="BY162" s="105">
        <f t="shared" si="739"/>
        <v>-8</v>
      </c>
      <c r="BZ162" s="105">
        <f t="shared" si="739"/>
        <v>-10</v>
      </c>
      <c r="CA162" s="105">
        <f t="shared" si="739"/>
        <v>-11</v>
      </c>
      <c r="CB162" s="105">
        <f t="shared" si="739"/>
        <v>-12</v>
      </c>
      <c r="CC162" s="105">
        <f t="shared" si="739"/>
        <v>-11</v>
      </c>
      <c r="CD162" s="105">
        <f t="shared" si="739"/>
        <v>-9</v>
      </c>
      <c r="CE162" s="105">
        <f t="shared" si="739"/>
        <v>-7</v>
      </c>
      <c r="CF162" s="105">
        <f t="shared" si="739"/>
        <v>-3</v>
      </c>
      <c r="CG162" s="105">
        <f t="shared" si="739"/>
        <v>-2</v>
      </c>
      <c r="CH162" s="105">
        <f t="shared" si="739"/>
        <v>-5</v>
      </c>
      <c r="CI162" s="105">
        <f t="shared" si="739"/>
        <v>-5</v>
      </c>
      <c r="CJ162" s="105">
        <f t="shared" si="739"/>
        <v>-3</v>
      </c>
      <c r="CK162" s="105">
        <f t="shared" si="739"/>
        <v>1</v>
      </c>
      <c r="CL162" s="105">
        <f t="shared" si="739"/>
        <v>3</v>
      </c>
      <c r="CM162" s="267">
        <f t="shared" si="739"/>
        <v>6</v>
      </c>
      <c r="CN162" s="267">
        <f t="shared" si="739"/>
        <v>10</v>
      </c>
      <c r="CO162" s="267">
        <f t="shared" si="739"/>
        <v>8</v>
      </c>
      <c r="CP162" s="267">
        <f t="shared" si="739"/>
        <v>5</v>
      </c>
      <c r="CQ162" s="291">
        <f t="shared" si="739"/>
        <v>0</v>
      </c>
      <c r="CR162" s="291">
        <f t="shared" si="739"/>
        <v>-2</v>
      </c>
      <c r="CS162" s="291">
        <f t="shared" si="739"/>
        <v>0</v>
      </c>
      <c r="CT162" s="291">
        <f t="shared" si="739"/>
        <v>4</v>
      </c>
      <c r="CU162" s="291">
        <f t="shared" si="739"/>
        <v>1</v>
      </c>
      <c r="CV162" s="291">
        <f t="shared" si="739"/>
        <v>-3</v>
      </c>
      <c r="CW162" s="291">
        <f t="shared" si="739"/>
        <v>0</v>
      </c>
      <c r="CX162" s="291">
        <f t="shared" si="739"/>
        <v>-3</v>
      </c>
      <c r="CY162" s="291">
        <f t="shared" si="739"/>
        <v>-4</v>
      </c>
      <c r="CZ162" s="291">
        <f t="shared" si="739"/>
        <v>-7</v>
      </c>
      <c r="DA162" s="291">
        <f t="shared" si="739"/>
        <v>-4</v>
      </c>
      <c r="DB162" s="291">
        <f t="shared" si="739"/>
        <v>-4</v>
      </c>
      <c r="DC162" s="291">
        <f t="shared" si="739"/>
        <v>-1</v>
      </c>
      <c r="DD162" s="291">
        <f t="shared" si="739"/>
        <v>-1</v>
      </c>
      <c r="DE162" s="291">
        <f t="shared" si="739"/>
        <v>-3</v>
      </c>
      <c r="DF162" s="291">
        <f t="shared" si="739"/>
        <v>-6</v>
      </c>
      <c r="DG162" s="291">
        <f t="shared" si="739"/>
        <v>-3</v>
      </c>
      <c r="DH162" s="291">
        <f t="shared" si="739"/>
        <v>0</v>
      </c>
      <c r="DI162" s="291">
        <f t="shared" si="739"/>
        <v>-4</v>
      </c>
      <c r="DJ162" s="291">
        <f t="shared" si="739"/>
        <v>-5</v>
      </c>
      <c r="DK162" s="291">
        <f t="shared" si="739"/>
        <v>-4</v>
      </c>
      <c r="DL162" s="291">
        <f t="shared" si="739"/>
        <v>-3</v>
      </c>
      <c r="DM162" s="291">
        <f t="shared" si="739"/>
        <v>-3</v>
      </c>
      <c r="DN162" s="291">
        <f t="shared" si="739"/>
        <v>0</v>
      </c>
      <c r="DO162" s="291">
        <f t="shared" si="739"/>
        <v>-1</v>
      </c>
      <c r="DP162" s="291">
        <f t="shared" si="739"/>
        <v>-1</v>
      </c>
      <c r="DQ162" s="291">
        <f t="shared" si="739"/>
        <v>0</v>
      </c>
      <c r="DR162" s="291">
        <f t="shared" si="739"/>
        <v>-1</v>
      </c>
      <c r="DS162" s="291">
        <f t="shared" si="739"/>
        <v>-1</v>
      </c>
      <c r="DT162" s="291">
        <f t="shared" si="739"/>
        <v>1</v>
      </c>
      <c r="DU162" s="291">
        <f t="shared" si="739"/>
        <v>12</v>
      </c>
      <c r="DV162" s="291">
        <f t="shared" si="739"/>
        <v>17</v>
      </c>
      <c r="DW162" s="291">
        <f t="shared" si="739"/>
        <v>13</v>
      </c>
      <c r="DX162" s="291">
        <f t="shared" si="739"/>
        <v>11</v>
      </c>
      <c r="DY162" s="291">
        <f t="shared" si="739"/>
        <v>14</v>
      </c>
      <c r="DZ162" s="325"/>
      <c r="EA162" s="61">
        <f>'MONTHLY SUMMARIES'!J122</f>
        <v>17</v>
      </c>
    </row>
    <row r="163" spans="1:131" s="56" customFormat="1" x14ac:dyDescent="0.2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2</v>
      </c>
      <c r="X163" s="104">
        <f>X162-X164</f>
        <v>2</v>
      </c>
      <c r="Y163" s="205">
        <f>Y162-Y164</f>
        <v>4</v>
      </c>
      <c r="Z163" s="205">
        <f>Z162-Z164</f>
        <v>5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6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398">
        <v>3</v>
      </c>
      <c r="BI163" s="422">
        <v>2</v>
      </c>
      <c r="BJ163" s="422">
        <v>2</v>
      </c>
      <c r="BK163" s="422">
        <v>3</v>
      </c>
      <c r="BL163" s="192">
        <v>2</v>
      </c>
      <c r="BM163" s="192">
        <v>2</v>
      </c>
      <c r="BN163" s="192">
        <v>5</v>
      </c>
      <c r="BO163" s="192">
        <v>16</v>
      </c>
      <c r="BP163" s="192">
        <v>18</v>
      </c>
      <c r="BQ163" s="192">
        <v>16</v>
      </c>
      <c r="BR163" s="192">
        <v>14</v>
      </c>
      <c r="BS163" s="192">
        <v>16</v>
      </c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325"/>
      <c r="EA163" s="75">
        <f>EA162-EA164</f>
        <v>16</v>
      </c>
    </row>
    <row r="164" spans="1:131" s="56" customFormat="1" x14ac:dyDescent="0.2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>EA164</f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6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8">
        <v>0</v>
      </c>
      <c r="BI164" s="422">
        <v>0</v>
      </c>
      <c r="BJ164" s="422">
        <v>0</v>
      </c>
      <c r="BK164" s="422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>
        <v>0</v>
      </c>
      <c r="BQ164" s="192">
        <v>0</v>
      </c>
      <c r="BR164" s="192">
        <v>0</v>
      </c>
      <c r="BS164" s="192">
        <v>1</v>
      </c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325"/>
      <c r="EA164" s="61">
        <f>IF(ISERROR(GETPIVOTDATA("VALUE",'CRS ESCO pvt'!$I$2,"DATE_FILE",$EA$8,"COMPANY",$EA$6,"TRIM_CAT","Residential-ESCO","TRIM_LINE",A161))=TRUE,0,GETPIVOTDATA("VALUE",'CRS ESCO pvt'!$I$2,"DATE_FILE",$EA$8,"COMPANY",$EA$6,"TRIM_CAT","Residential-ESCO","TRIM_LINE",A161))</f>
        <v>1</v>
      </c>
    </row>
    <row r="165" spans="1:131" s="56" customFormat="1" x14ac:dyDescent="0.25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6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398">
        <v>380</v>
      </c>
      <c r="BI165" s="422">
        <v>327</v>
      </c>
      <c r="BJ165" s="422">
        <v>317</v>
      </c>
      <c r="BK165" s="422">
        <v>319</v>
      </c>
      <c r="BL165" s="192">
        <v>318</v>
      </c>
      <c r="BM165" s="192">
        <v>281</v>
      </c>
      <c r="BN165" s="192">
        <v>4425</v>
      </c>
      <c r="BO165" s="192">
        <v>3082</v>
      </c>
      <c r="BP165" s="192">
        <v>4908</v>
      </c>
      <c r="BQ165" s="192">
        <v>3082</v>
      </c>
      <c r="BR165" s="192">
        <v>2847</v>
      </c>
      <c r="BS165" s="192">
        <v>2610</v>
      </c>
      <c r="BT165" s="192"/>
      <c r="BU165" s="61">
        <f t="shared" ref="BU165:DY165" si="740">O165-C165</f>
        <v>27</v>
      </c>
      <c r="BV165" s="105">
        <f t="shared" si="740"/>
        <v>30</v>
      </c>
      <c r="BW165" s="105">
        <f t="shared" si="740"/>
        <v>19</v>
      </c>
      <c r="BX165" s="105">
        <f t="shared" si="740"/>
        <v>1</v>
      </c>
      <c r="BY165" s="105">
        <f t="shared" si="740"/>
        <v>-9</v>
      </c>
      <c r="BZ165" s="105">
        <f t="shared" si="740"/>
        <v>-21</v>
      </c>
      <c r="CA165" s="105">
        <f t="shared" si="740"/>
        <v>-41</v>
      </c>
      <c r="CB165" s="105">
        <f t="shared" si="740"/>
        <v>-22</v>
      </c>
      <c r="CC165" s="105">
        <f t="shared" si="740"/>
        <v>-22</v>
      </c>
      <c r="CD165" s="105">
        <f t="shared" si="740"/>
        <v>-1</v>
      </c>
      <c r="CE165" s="105">
        <f t="shared" si="740"/>
        <v>46</v>
      </c>
      <c r="CF165" s="105">
        <f t="shared" si="740"/>
        <v>90</v>
      </c>
      <c r="CG165" s="105">
        <f t="shared" si="740"/>
        <v>111</v>
      </c>
      <c r="CH165" s="105">
        <f t="shared" si="740"/>
        <v>156</v>
      </c>
      <c r="CI165" s="105">
        <f t="shared" si="740"/>
        <v>174</v>
      </c>
      <c r="CJ165" s="105">
        <f t="shared" si="740"/>
        <v>206</v>
      </c>
      <c r="CK165" s="105">
        <f t="shared" si="740"/>
        <v>327</v>
      </c>
      <c r="CL165" s="105">
        <f t="shared" si="740"/>
        <v>410</v>
      </c>
      <c r="CM165" s="267">
        <f t="shared" si="740"/>
        <v>460</v>
      </c>
      <c r="CN165" s="267">
        <f t="shared" si="740"/>
        <v>466</v>
      </c>
      <c r="CO165" s="267">
        <f t="shared" si="740"/>
        <v>430</v>
      </c>
      <c r="CP165" s="267">
        <f t="shared" si="740"/>
        <v>406</v>
      </c>
      <c r="CQ165" s="291">
        <f t="shared" si="740"/>
        <v>346</v>
      </c>
      <c r="CR165" s="291">
        <f t="shared" si="740"/>
        <v>261</v>
      </c>
      <c r="CS165" s="291">
        <f t="shared" si="740"/>
        <v>185</v>
      </c>
      <c r="CT165" s="291">
        <f t="shared" si="740"/>
        <v>110</v>
      </c>
      <c r="CU165" s="291">
        <f t="shared" si="740"/>
        <v>44</v>
      </c>
      <c r="CV165" s="291">
        <f t="shared" si="740"/>
        <v>3</v>
      </c>
      <c r="CW165" s="291">
        <f t="shared" si="740"/>
        <v>-125</v>
      </c>
      <c r="CX165" s="291">
        <f t="shared" si="740"/>
        <v>-247</v>
      </c>
      <c r="CY165" s="291">
        <f t="shared" si="740"/>
        <v>-267</v>
      </c>
      <c r="CZ165" s="291">
        <f t="shared" si="740"/>
        <v>-265</v>
      </c>
      <c r="DA165" s="291">
        <f t="shared" si="740"/>
        <v>-250</v>
      </c>
      <c r="DB165" s="291">
        <f t="shared" si="740"/>
        <v>-235</v>
      </c>
      <c r="DC165" s="291">
        <f t="shared" si="740"/>
        <v>-225</v>
      </c>
      <c r="DD165" s="291">
        <f t="shared" si="740"/>
        <v>-195</v>
      </c>
      <c r="DE165" s="291">
        <f t="shared" si="740"/>
        <v>-162</v>
      </c>
      <c r="DF165" s="291">
        <f t="shared" si="740"/>
        <v>-114</v>
      </c>
      <c r="DG165" s="291">
        <f t="shared" si="740"/>
        <v>-67</v>
      </c>
      <c r="DH165" s="291">
        <f t="shared" si="740"/>
        <v>-42</v>
      </c>
      <c r="DI165" s="291">
        <f t="shared" si="740"/>
        <v>-12</v>
      </c>
      <c r="DJ165" s="291">
        <f t="shared" si="740"/>
        <v>78</v>
      </c>
      <c r="DK165" s="291">
        <f t="shared" si="740"/>
        <v>95</v>
      </c>
      <c r="DL165" s="291">
        <f t="shared" si="740"/>
        <v>74</v>
      </c>
      <c r="DM165" s="291">
        <f t="shared" si="740"/>
        <v>77</v>
      </c>
      <c r="DN165" s="291">
        <f t="shared" si="740"/>
        <v>69</v>
      </c>
      <c r="DO165" s="291">
        <f t="shared" si="740"/>
        <v>39</v>
      </c>
      <c r="DP165" s="291">
        <f t="shared" si="740"/>
        <v>44</v>
      </c>
      <c r="DQ165" s="291">
        <f t="shared" si="740"/>
        <v>63</v>
      </c>
      <c r="DR165" s="291">
        <f t="shared" si="740"/>
        <v>45</v>
      </c>
      <c r="DS165" s="291">
        <f t="shared" si="740"/>
        <v>1</v>
      </c>
      <c r="DT165" s="291">
        <f t="shared" si="740"/>
        <v>4131</v>
      </c>
      <c r="DU165" s="291">
        <f t="shared" si="740"/>
        <v>2764</v>
      </c>
      <c r="DV165" s="291">
        <f t="shared" si="740"/>
        <v>4549</v>
      </c>
      <c r="DW165" s="291">
        <f t="shared" si="740"/>
        <v>2690</v>
      </c>
      <c r="DX165" s="291">
        <f t="shared" si="740"/>
        <v>2455</v>
      </c>
      <c r="DY165" s="291">
        <f t="shared" si="740"/>
        <v>2227</v>
      </c>
      <c r="DZ165" s="325"/>
      <c r="EA165" s="61">
        <f>'MONTHLY SUMMARIES'!J123</f>
        <v>2610</v>
      </c>
    </row>
    <row r="166" spans="1:131" s="56" customFormat="1" x14ac:dyDescent="0.2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125</v>
      </c>
      <c r="X166" s="104">
        <f>X165-X167</f>
        <v>140</v>
      </c>
      <c r="Y166" s="205">
        <f>Y165-Y167</f>
        <v>166</v>
      </c>
      <c r="Z166" s="205">
        <f>Z165-Z167</f>
        <v>195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6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398">
        <v>379</v>
      </c>
      <c r="BI166" s="422">
        <v>326</v>
      </c>
      <c r="BJ166" s="422">
        <v>316</v>
      </c>
      <c r="BK166" s="422">
        <v>319</v>
      </c>
      <c r="BL166" s="192">
        <v>318</v>
      </c>
      <c r="BM166" s="192">
        <v>281</v>
      </c>
      <c r="BN166" s="192">
        <v>4413</v>
      </c>
      <c r="BO166" s="192">
        <v>3069</v>
      </c>
      <c r="BP166" s="192">
        <v>4896</v>
      </c>
      <c r="BQ166" s="192">
        <v>3072</v>
      </c>
      <c r="BR166" s="192">
        <v>2836</v>
      </c>
      <c r="BS166" s="192">
        <v>2598</v>
      </c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325"/>
      <c r="EA166" s="75">
        <f>EA165-EA167</f>
        <v>2598</v>
      </c>
    </row>
    <row r="167" spans="1:131" s="56" customFormat="1" x14ac:dyDescent="0.2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>EA167</f>
        <v>12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6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398">
        <v>1</v>
      </c>
      <c r="BI167" s="422">
        <v>1</v>
      </c>
      <c r="BJ167" s="422">
        <v>1</v>
      </c>
      <c r="BK167" s="422">
        <v>0</v>
      </c>
      <c r="BL167" s="192">
        <v>0</v>
      </c>
      <c r="BM167" s="192">
        <v>0</v>
      </c>
      <c r="BN167" s="192">
        <v>12</v>
      </c>
      <c r="BO167" s="192">
        <v>13</v>
      </c>
      <c r="BP167" s="192">
        <v>12</v>
      </c>
      <c r="BQ167" s="192">
        <v>10</v>
      </c>
      <c r="BR167" s="192">
        <v>11</v>
      </c>
      <c r="BS167" s="192">
        <v>12</v>
      </c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325"/>
      <c r="EA167" s="61">
        <f>GETPIVOTDATA("VALUE",'CRS ESCO pvt'!$I$2,"DATE_FILE",$EA$8,"COMPANY",$EA$6,"TRIM_CAT","Low Income Residential-ESCO","TRIM_LINE",A161)</f>
        <v>12</v>
      </c>
    </row>
    <row r="168" spans="1:131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/>
      <c r="BU168" s="61">
        <f t="shared" ref="BU168:CD170" si="741">O168-C168</f>
        <v>0</v>
      </c>
      <c r="BV168" s="105">
        <f t="shared" si="741"/>
        <v>0</v>
      </c>
      <c r="BW168" s="105">
        <f t="shared" si="741"/>
        <v>0</v>
      </c>
      <c r="BX168" s="105">
        <f t="shared" si="741"/>
        <v>0</v>
      </c>
      <c r="BY168" s="105">
        <f t="shared" si="741"/>
        <v>0</v>
      </c>
      <c r="BZ168" s="105">
        <f t="shared" si="741"/>
        <v>0</v>
      </c>
      <c r="CA168" s="105">
        <f t="shared" si="741"/>
        <v>0</v>
      </c>
      <c r="CB168" s="105">
        <f t="shared" si="741"/>
        <v>0</v>
      </c>
      <c r="CC168" s="105">
        <f t="shared" si="741"/>
        <v>0</v>
      </c>
      <c r="CD168" s="105">
        <f t="shared" si="741"/>
        <v>0</v>
      </c>
      <c r="CE168" s="105">
        <f t="shared" ref="CE168:CN170" si="742">Y168-M168</f>
        <v>0</v>
      </c>
      <c r="CF168" s="105">
        <f t="shared" si="742"/>
        <v>0</v>
      </c>
      <c r="CG168" s="105">
        <f t="shared" si="742"/>
        <v>0</v>
      </c>
      <c r="CH168" s="105">
        <f t="shared" si="742"/>
        <v>0</v>
      </c>
      <c r="CI168" s="105">
        <f t="shared" si="742"/>
        <v>0</v>
      </c>
      <c r="CJ168" s="105">
        <f t="shared" si="742"/>
        <v>0</v>
      </c>
      <c r="CK168" s="105">
        <f t="shared" si="742"/>
        <v>0</v>
      </c>
      <c r="CL168" s="105">
        <f t="shared" si="742"/>
        <v>0</v>
      </c>
      <c r="CM168" s="267">
        <f t="shared" si="742"/>
        <v>0</v>
      </c>
      <c r="CN168" s="267">
        <f t="shared" si="742"/>
        <v>0</v>
      </c>
      <c r="CO168" s="267">
        <f t="shared" ref="CO168:CX170" si="743">AI168-W168</f>
        <v>0</v>
      </c>
      <c r="CP168" s="267">
        <f t="shared" si="743"/>
        <v>0</v>
      </c>
      <c r="CQ168" s="291">
        <f t="shared" si="743"/>
        <v>0</v>
      </c>
      <c r="CR168" s="291">
        <f t="shared" si="743"/>
        <v>0</v>
      </c>
      <c r="CS168" s="291">
        <f t="shared" si="743"/>
        <v>0</v>
      </c>
      <c r="CT168" s="291">
        <f t="shared" si="743"/>
        <v>0</v>
      </c>
      <c r="CU168" s="291">
        <f t="shared" si="743"/>
        <v>0</v>
      </c>
      <c r="CV168" s="291">
        <f t="shared" si="743"/>
        <v>0</v>
      </c>
      <c r="CW168" s="291">
        <f t="shared" si="743"/>
        <v>0</v>
      </c>
      <c r="CX168" s="291">
        <f t="shared" si="743"/>
        <v>0</v>
      </c>
      <c r="CY168" s="291">
        <f t="shared" ref="CY168:DH170" si="744">AS168-AG168</f>
        <v>0</v>
      </c>
      <c r="CZ168" s="291">
        <f t="shared" si="744"/>
        <v>0</v>
      </c>
      <c r="DA168" s="291">
        <f t="shared" si="744"/>
        <v>0</v>
      </c>
      <c r="DB168" s="291">
        <f t="shared" si="744"/>
        <v>0</v>
      </c>
      <c r="DC168" s="291">
        <f t="shared" si="744"/>
        <v>0</v>
      </c>
      <c r="DD168" s="291">
        <f t="shared" si="744"/>
        <v>0</v>
      </c>
      <c r="DE168" s="291">
        <f t="shared" si="744"/>
        <v>0</v>
      </c>
      <c r="DF168" s="291">
        <f t="shared" si="744"/>
        <v>0</v>
      </c>
      <c r="DG168" s="291">
        <f t="shared" si="744"/>
        <v>0</v>
      </c>
      <c r="DH168" s="291">
        <f t="shared" si="744"/>
        <v>0</v>
      </c>
      <c r="DI168" s="291">
        <f t="shared" ref="DI168:DY170" si="745">BC168-AQ168</f>
        <v>0</v>
      </c>
      <c r="DJ168" s="291">
        <f t="shared" si="745"/>
        <v>0</v>
      </c>
      <c r="DK168" s="291">
        <f t="shared" si="745"/>
        <v>0</v>
      </c>
      <c r="DL168" s="291">
        <f t="shared" si="745"/>
        <v>0</v>
      </c>
      <c r="DM168" s="291">
        <f t="shared" si="745"/>
        <v>0</v>
      </c>
      <c r="DN168" s="291">
        <f t="shared" si="745"/>
        <v>0</v>
      </c>
      <c r="DO168" s="291">
        <f t="shared" si="745"/>
        <v>0</v>
      </c>
      <c r="DP168" s="291">
        <f t="shared" si="745"/>
        <v>0</v>
      </c>
      <c r="DQ168" s="291">
        <f t="shared" si="745"/>
        <v>0</v>
      </c>
      <c r="DR168" s="291">
        <f t="shared" si="745"/>
        <v>0</v>
      </c>
      <c r="DS168" s="291">
        <f t="shared" si="745"/>
        <v>0</v>
      </c>
      <c r="DT168" s="291">
        <f t="shared" si="745"/>
        <v>0</v>
      </c>
      <c r="DU168" s="291">
        <f t="shared" si="745"/>
        <v>0</v>
      </c>
      <c r="DV168" s="291">
        <f t="shared" si="745"/>
        <v>0</v>
      </c>
      <c r="DW168" s="291">
        <f t="shared" si="745"/>
        <v>0</v>
      </c>
      <c r="DX168" s="291">
        <f t="shared" si="745"/>
        <v>0</v>
      </c>
      <c r="DY168" s="291">
        <f t="shared" si="745"/>
        <v>0</v>
      </c>
      <c r="DZ168" s="325"/>
      <c r="EA168" s="61">
        <f>'MONTHLY SUMMARIES'!J124</f>
        <v>0</v>
      </c>
    </row>
    <row r="169" spans="1:131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/>
      <c r="BU169" s="61">
        <f t="shared" si="741"/>
        <v>0</v>
      </c>
      <c r="BV169" s="105">
        <f t="shared" si="741"/>
        <v>0</v>
      </c>
      <c r="BW169" s="105">
        <f t="shared" si="741"/>
        <v>0</v>
      </c>
      <c r="BX169" s="105">
        <f t="shared" si="741"/>
        <v>0</v>
      </c>
      <c r="BY169" s="105">
        <f t="shared" si="741"/>
        <v>0</v>
      </c>
      <c r="BZ169" s="105">
        <f t="shared" si="741"/>
        <v>0</v>
      </c>
      <c r="CA169" s="105">
        <f t="shared" si="741"/>
        <v>0</v>
      </c>
      <c r="CB169" s="105">
        <f t="shared" si="741"/>
        <v>0</v>
      </c>
      <c r="CC169" s="105">
        <f t="shared" si="741"/>
        <v>0</v>
      </c>
      <c r="CD169" s="105">
        <f t="shared" si="741"/>
        <v>0</v>
      </c>
      <c r="CE169" s="105">
        <f t="shared" si="742"/>
        <v>0</v>
      </c>
      <c r="CF169" s="105">
        <f t="shared" si="742"/>
        <v>0</v>
      </c>
      <c r="CG169" s="105">
        <f t="shared" si="742"/>
        <v>0</v>
      </c>
      <c r="CH169" s="105">
        <f t="shared" si="742"/>
        <v>0</v>
      </c>
      <c r="CI169" s="105">
        <f t="shared" si="742"/>
        <v>0</v>
      </c>
      <c r="CJ169" s="105">
        <f t="shared" si="742"/>
        <v>0</v>
      </c>
      <c r="CK169" s="105">
        <f t="shared" si="742"/>
        <v>0</v>
      </c>
      <c r="CL169" s="105">
        <f t="shared" si="742"/>
        <v>0</v>
      </c>
      <c r="CM169" s="267">
        <f t="shared" si="742"/>
        <v>0</v>
      </c>
      <c r="CN169" s="267">
        <f t="shared" si="742"/>
        <v>0</v>
      </c>
      <c r="CO169" s="267">
        <f t="shared" si="743"/>
        <v>0</v>
      </c>
      <c r="CP169" s="267">
        <f t="shared" si="743"/>
        <v>0</v>
      </c>
      <c r="CQ169" s="291">
        <f t="shared" si="743"/>
        <v>0</v>
      </c>
      <c r="CR169" s="291">
        <f t="shared" si="743"/>
        <v>0</v>
      </c>
      <c r="CS169" s="291">
        <f t="shared" si="743"/>
        <v>0</v>
      </c>
      <c r="CT169" s="291">
        <f t="shared" si="743"/>
        <v>0</v>
      </c>
      <c r="CU169" s="291">
        <f t="shared" si="743"/>
        <v>0</v>
      </c>
      <c r="CV169" s="291">
        <f t="shared" si="743"/>
        <v>0</v>
      </c>
      <c r="CW169" s="291">
        <f t="shared" si="743"/>
        <v>0</v>
      </c>
      <c r="CX169" s="291">
        <f t="shared" si="743"/>
        <v>0</v>
      </c>
      <c r="CY169" s="291">
        <f t="shared" si="744"/>
        <v>0</v>
      </c>
      <c r="CZ169" s="291">
        <f t="shared" si="744"/>
        <v>0</v>
      </c>
      <c r="DA169" s="291">
        <f t="shared" si="744"/>
        <v>0</v>
      </c>
      <c r="DB169" s="291">
        <f t="shared" si="744"/>
        <v>0</v>
      </c>
      <c r="DC169" s="291">
        <f t="shared" si="744"/>
        <v>0</v>
      </c>
      <c r="DD169" s="291">
        <f t="shared" si="744"/>
        <v>0</v>
      </c>
      <c r="DE169" s="291">
        <f t="shared" si="744"/>
        <v>0</v>
      </c>
      <c r="DF169" s="291">
        <f t="shared" si="744"/>
        <v>0</v>
      </c>
      <c r="DG169" s="291">
        <f t="shared" si="744"/>
        <v>0</v>
      </c>
      <c r="DH169" s="291">
        <f t="shared" si="744"/>
        <v>0</v>
      </c>
      <c r="DI169" s="291">
        <f t="shared" si="745"/>
        <v>0</v>
      </c>
      <c r="DJ169" s="291">
        <f t="shared" si="745"/>
        <v>0</v>
      </c>
      <c r="DK169" s="291">
        <f t="shared" si="745"/>
        <v>0</v>
      </c>
      <c r="DL169" s="291">
        <f t="shared" si="745"/>
        <v>0</v>
      </c>
      <c r="DM169" s="291">
        <f t="shared" si="745"/>
        <v>0</v>
      </c>
      <c r="DN169" s="291">
        <f t="shared" si="745"/>
        <v>0</v>
      </c>
      <c r="DO169" s="291">
        <f t="shared" si="745"/>
        <v>0</v>
      </c>
      <c r="DP169" s="291">
        <f t="shared" si="745"/>
        <v>0</v>
      </c>
      <c r="DQ169" s="291">
        <f t="shared" si="745"/>
        <v>0</v>
      </c>
      <c r="DR169" s="291">
        <f t="shared" si="745"/>
        <v>0</v>
      </c>
      <c r="DS169" s="291">
        <f t="shared" si="745"/>
        <v>0</v>
      </c>
      <c r="DT169" s="291">
        <f t="shared" si="745"/>
        <v>0</v>
      </c>
      <c r="DU169" s="291">
        <f t="shared" si="745"/>
        <v>0</v>
      </c>
      <c r="DV169" s="291">
        <f t="shared" si="745"/>
        <v>0</v>
      </c>
      <c r="DW169" s="291">
        <f t="shared" si="745"/>
        <v>0</v>
      </c>
      <c r="DX169" s="291">
        <f t="shared" si="745"/>
        <v>0</v>
      </c>
      <c r="DY169" s="291">
        <f t="shared" si="745"/>
        <v>0</v>
      </c>
      <c r="DZ169" s="325"/>
      <c r="EA169" s="61">
        <f>'MONTHLY SUMMARIES'!J125</f>
        <v>0</v>
      </c>
    </row>
    <row r="170" spans="1:131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/>
      <c r="BU170" s="61">
        <f t="shared" si="741"/>
        <v>0</v>
      </c>
      <c r="BV170" s="105">
        <f t="shared" si="741"/>
        <v>0</v>
      </c>
      <c r="BW170" s="105">
        <f t="shared" si="741"/>
        <v>0</v>
      </c>
      <c r="BX170" s="105">
        <f t="shared" si="741"/>
        <v>0</v>
      </c>
      <c r="BY170" s="105">
        <f t="shared" si="741"/>
        <v>0</v>
      </c>
      <c r="BZ170" s="105">
        <f t="shared" si="741"/>
        <v>0</v>
      </c>
      <c r="CA170" s="105">
        <f t="shared" si="741"/>
        <v>0</v>
      </c>
      <c r="CB170" s="105">
        <f t="shared" si="741"/>
        <v>0</v>
      </c>
      <c r="CC170" s="105">
        <f t="shared" si="741"/>
        <v>0</v>
      </c>
      <c r="CD170" s="105">
        <f t="shared" si="741"/>
        <v>0</v>
      </c>
      <c r="CE170" s="105">
        <f t="shared" si="742"/>
        <v>0</v>
      </c>
      <c r="CF170" s="105">
        <f t="shared" si="742"/>
        <v>0</v>
      </c>
      <c r="CG170" s="105">
        <f t="shared" si="742"/>
        <v>0</v>
      </c>
      <c r="CH170" s="105">
        <f t="shared" si="742"/>
        <v>0</v>
      </c>
      <c r="CI170" s="105">
        <f t="shared" si="742"/>
        <v>0</v>
      </c>
      <c r="CJ170" s="105">
        <f t="shared" si="742"/>
        <v>0</v>
      </c>
      <c r="CK170" s="105">
        <f t="shared" si="742"/>
        <v>0</v>
      </c>
      <c r="CL170" s="105">
        <f t="shared" si="742"/>
        <v>0</v>
      </c>
      <c r="CM170" s="267">
        <f t="shared" si="742"/>
        <v>0</v>
      </c>
      <c r="CN170" s="267">
        <f t="shared" si="742"/>
        <v>0</v>
      </c>
      <c r="CO170" s="267">
        <f t="shared" si="743"/>
        <v>0</v>
      </c>
      <c r="CP170" s="267">
        <f t="shared" si="743"/>
        <v>0</v>
      </c>
      <c r="CQ170" s="291">
        <f t="shared" si="743"/>
        <v>0</v>
      </c>
      <c r="CR170" s="291">
        <f t="shared" si="743"/>
        <v>0</v>
      </c>
      <c r="CS170" s="291">
        <f t="shared" si="743"/>
        <v>0</v>
      </c>
      <c r="CT170" s="291">
        <f t="shared" si="743"/>
        <v>0</v>
      </c>
      <c r="CU170" s="291">
        <f t="shared" si="743"/>
        <v>0</v>
      </c>
      <c r="CV170" s="291">
        <f t="shared" si="743"/>
        <v>0</v>
      </c>
      <c r="CW170" s="291">
        <f t="shared" si="743"/>
        <v>0</v>
      </c>
      <c r="CX170" s="291">
        <f t="shared" si="743"/>
        <v>0</v>
      </c>
      <c r="CY170" s="291">
        <f t="shared" si="744"/>
        <v>0</v>
      </c>
      <c r="CZ170" s="291">
        <f t="shared" si="744"/>
        <v>0</v>
      </c>
      <c r="DA170" s="291">
        <f t="shared" si="744"/>
        <v>0</v>
      </c>
      <c r="DB170" s="291">
        <f t="shared" si="744"/>
        <v>0</v>
      </c>
      <c r="DC170" s="291">
        <f t="shared" si="744"/>
        <v>0</v>
      </c>
      <c r="DD170" s="291">
        <f t="shared" si="744"/>
        <v>0</v>
      </c>
      <c r="DE170" s="291">
        <f t="shared" si="744"/>
        <v>0</v>
      </c>
      <c r="DF170" s="291">
        <f t="shared" si="744"/>
        <v>0</v>
      </c>
      <c r="DG170" s="291">
        <f t="shared" si="744"/>
        <v>0</v>
      </c>
      <c r="DH170" s="291">
        <f t="shared" si="744"/>
        <v>0</v>
      </c>
      <c r="DI170" s="291">
        <f t="shared" si="745"/>
        <v>0</v>
      </c>
      <c r="DJ170" s="291">
        <f t="shared" si="745"/>
        <v>0</v>
      </c>
      <c r="DK170" s="291">
        <f t="shared" si="745"/>
        <v>0</v>
      </c>
      <c r="DL170" s="291">
        <f t="shared" si="745"/>
        <v>0</v>
      </c>
      <c r="DM170" s="291">
        <f t="shared" si="745"/>
        <v>0</v>
      </c>
      <c r="DN170" s="291">
        <f t="shared" si="745"/>
        <v>0</v>
      </c>
      <c r="DO170" s="291">
        <f t="shared" si="745"/>
        <v>0</v>
      </c>
      <c r="DP170" s="291">
        <f t="shared" si="745"/>
        <v>0</v>
      </c>
      <c r="DQ170" s="291">
        <f t="shared" si="745"/>
        <v>0</v>
      </c>
      <c r="DR170" s="291">
        <f t="shared" si="745"/>
        <v>0</v>
      </c>
      <c r="DS170" s="291">
        <f t="shared" si="745"/>
        <v>0</v>
      </c>
      <c r="DT170" s="291">
        <f t="shared" si="745"/>
        <v>0</v>
      </c>
      <c r="DU170" s="291">
        <f t="shared" si="745"/>
        <v>0</v>
      </c>
      <c r="DV170" s="291">
        <f t="shared" si="745"/>
        <v>0</v>
      </c>
      <c r="DW170" s="291">
        <f t="shared" si="745"/>
        <v>0</v>
      </c>
      <c r="DX170" s="291">
        <f t="shared" si="745"/>
        <v>0</v>
      </c>
      <c r="DY170" s="291">
        <f t="shared" si="745"/>
        <v>0</v>
      </c>
      <c r="DZ170" s="325"/>
      <c r="EA170" s="61">
        <f>'MONTHLY SUMMARIES'!J126</f>
        <v>0</v>
      </c>
    </row>
    <row r="171" spans="1:131" s="70" customFormat="1" x14ac:dyDescent="0.25">
      <c r="A171" s="144"/>
      <c r="B171" s="57" t="s">
        <v>148</v>
      </c>
      <c r="C171" s="118">
        <f t="shared" ref="C171:V171" si="746">SUM(C162:C170)</f>
        <v>109</v>
      </c>
      <c r="D171" s="119">
        <f t="shared" si="746"/>
        <v>104</v>
      </c>
      <c r="E171" s="119">
        <f t="shared" si="746"/>
        <v>125</v>
      </c>
      <c r="F171" s="120">
        <f t="shared" si="746"/>
        <v>141</v>
      </c>
      <c r="G171" s="119">
        <f t="shared" si="746"/>
        <v>152</v>
      </c>
      <c r="H171" s="120">
        <f t="shared" si="746"/>
        <v>155</v>
      </c>
      <c r="I171" s="119">
        <f t="shared" si="746"/>
        <v>161</v>
      </c>
      <c r="J171" s="120">
        <f t="shared" si="746"/>
        <v>154</v>
      </c>
      <c r="K171" s="119">
        <f t="shared" si="746"/>
        <v>161</v>
      </c>
      <c r="L171" s="121">
        <f t="shared" si="746"/>
        <v>152</v>
      </c>
      <c r="M171" s="120">
        <f t="shared" si="746"/>
        <v>132</v>
      </c>
      <c r="N171" s="120">
        <f t="shared" si="746"/>
        <v>126</v>
      </c>
      <c r="O171" s="120">
        <f t="shared" si="746"/>
        <v>130</v>
      </c>
      <c r="P171" s="120">
        <f t="shared" si="746"/>
        <v>131</v>
      </c>
      <c r="Q171" s="120">
        <f t="shared" si="746"/>
        <v>139</v>
      </c>
      <c r="R171" s="120">
        <f t="shared" si="746"/>
        <v>137</v>
      </c>
      <c r="S171" s="120">
        <f t="shared" si="746"/>
        <v>135</v>
      </c>
      <c r="T171" s="120">
        <f t="shared" si="746"/>
        <v>124</v>
      </c>
      <c r="U171" s="120">
        <f t="shared" si="746"/>
        <v>109</v>
      </c>
      <c r="V171" s="120">
        <f t="shared" si="746"/>
        <v>120</v>
      </c>
      <c r="W171" s="193">
        <f>SUM(W162+W165+W168+W169+W170)</f>
        <v>128</v>
      </c>
      <c r="X171" s="121">
        <f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0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4">
        <v>383</v>
      </c>
      <c r="BI171" s="441">
        <v>329</v>
      </c>
      <c r="BJ171" s="441">
        <v>319</v>
      </c>
      <c r="BK171" s="441">
        <v>322</v>
      </c>
      <c r="BL171" s="193">
        <v>320</v>
      </c>
      <c r="BM171" s="193">
        <v>283</v>
      </c>
      <c r="BN171" s="193">
        <v>4430</v>
      </c>
      <c r="BO171" s="193">
        <v>3098</v>
      </c>
      <c r="BP171" s="193">
        <v>4926</v>
      </c>
      <c r="BQ171" s="193">
        <v>3098</v>
      </c>
      <c r="BR171" s="193">
        <v>2861</v>
      </c>
      <c r="BS171" s="193">
        <v>2627</v>
      </c>
      <c r="BT171" s="193"/>
      <c r="BU171" s="120">
        <f>SUM(BU162:BU170)</f>
        <v>21</v>
      </c>
      <c r="BV171" s="122">
        <f t="shared" ref="BV171:BX171" si="747">SUM(BV162:BV170)</f>
        <v>27</v>
      </c>
      <c r="BW171" s="122">
        <f t="shared" si="747"/>
        <v>14</v>
      </c>
      <c r="BX171" s="122">
        <f t="shared" si="747"/>
        <v>-4</v>
      </c>
      <c r="BY171" s="122">
        <f t="shared" ref="BY171:BZ171" si="748">SUM(BY162:BY170)</f>
        <v>-17</v>
      </c>
      <c r="BZ171" s="122">
        <f t="shared" si="748"/>
        <v>-31</v>
      </c>
      <c r="CA171" s="122">
        <f t="shared" ref="CA171:CB171" si="749">SUM(CA162:CA170)</f>
        <v>-52</v>
      </c>
      <c r="CB171" s="122">
        <f t="shared" si="749"/>
        <v>-34</v>
      </c>
      <c r="CC171" s="122">
        <f t="shared" ref="CC171:CD171" si="750">SUM(CC162:CC170)</f>
        <v>-33</v>
      </c>
      <c r="CD171" s="122">
        <f t="shared" si="750"/>
        <v>-10</v>
      </c>
      <c r="CE171" s="122">
        <f t="shared" ref="CE171:CF171" si="751">SUM(CE162:CE170)</f>
        <v>39</v>
      </c>
      <c r="CF171" s="122">
        <f t="shared" si="751"/>
        <v>87</v>
      </c>
      <c r="CG171" s="122">
        <f t="shared" ref="CG171:CH171" si="752">SUM(CG162:CG170)</f>
        <v>109</v>
      </c>
      <c r="CH171" s="122">
        <f t="shared" si="752"/>
        <v>151</v>
      </c>
      <c r="CI171" s="122">
        <f t="shared" ref="CI171:CJ171" si="753">SUM(CI162:CI170)</f>
        <v>169</v>
      </c>
      <c r="CJ171" s="122">
        <f t="shared" si="753"/>
        <v>203</v>
      </c>
      <c r="CK171" s="122">
        <f t="shared" ref="CK171:CL171" si="754">SUM(CK162:CK170)</f>
        <v>328</v>
      </c>
      <c r="CL171" s="122">
        <f t="shared" si="754"/>
        <v>413</v>
      </c>
      <c r="CM171" s="268">
        <f t="shared" ref="CM171:CN171" si="755">SUM(CM162:CM170)</f>
        <v>466</v>
      </c>
      <c r="CN171" s="268">
        <f t="shared" si="755"/>
        <v>476</v>
      </c>
      <c r="CO171" s="268">
        <f t="shared" ref="CO171:CQ171" si="756">SUM(CO162:CO170)</f>
        <v>438</v>
      </c>
      <c r="CP171" s="268">
        <f t="shared" si="756"/>
        <v>411</v>
      </c>
      <c r="CQ171" s="292">
        <f t="shared" si="756"/>
        <v>346</v>
      </c>
      <c r="CR171" s="292">
        <f t="shared" ref="CR171:CS171" si="757">SUM(CR162:CR170)</f>
        <v>259</v>
      </c>
      <c r="CS171" s="292">
        <f t="shared" si="757"/>
        <v>185</v>
      </c>
      <c r="CT171" s="292">
        <f t="shared" ref="CT171:CU171" si="758">SUM(CT162:CT170)</f>
        <v>114</v>
      </c>
      <c r="CU171" s="292">
        <f t="shared" si="758"/>
        <v>45</v>
      </c>
      <c r="CV171" s="292">
        <f t="shared" ref="CV171" si="759">SUM(CV162:CV170)</f>
        <v>0</v>
      </c>
      <c r="CW171" s="292">
        <f t="shared" ref="CW171" si="760">SUM(CW162:CW170)</f>
        <v>-125</v>
      </c>
      <c r="CX171" s="292">
        <f t="shared" ref="CX171" si="761">SUM(CX162:CX170)</f>
        <v>-250</v>
      </c>
      <c r="CY171" s="292">
        <f t="shared" ref="CY171" si="762">SUM(CY162:CY170)</f>
        <v>-271</v>
      </c>
      <c r="CZ171" s="292">
        <f t="shared" ref="CZ171" si="763">SUM(CZ162:CZ170)</f>
        <v>-272</v>
      </c>
      <c r="DA171" s="292">
        <f t="shared" ref="DA171" si="764">SUM(DA162:DA170)</f>
        <v>-254</v>
      </c>
      <c r="DB171" s="292">
        <f t="shared" ref="DB171" si="765">SUM(DB162:DB170)</f>
        <v>-239</v>
      </c>
      <c r="DC171" s="292">
        <f t="shared" ref="DC171" si="766">SUM(DC162:DC170)</f>
        <v>-226</v>
      </c>
      <c r="DD171" s="292">
        <f t="shared" ref="DD171:DE171" si="767">SUM(DD162:DD170)</f>
        <v>-196</v>
      </c>
      <c r="DE171" s="292">
        <f t="shared" si="767"/>
        <v>-165</v>
      </c>
      <c r="DF171" s="292">
        <f t="shared" ref="DF171" si="768">SUM(DF162:DF170)</f>
        <v>-120</v>
      </c>
      <c r="DG171" s="292">
        <f t="shared" ref="DG171" si="769">SUM(DG162:DG170)</f>
        <v>-70</v>
      </c>
      <c r="DH171" s="292">
        <f t="shared" ref="DH171" si="770">SUM(DH162:DH170)</f>
        <v>-42</v>
      </c>
      <c r="DI171" s="292">
        <f t="shared" ref="DI171" si="771">SUM(DI162:DI170)</f>
        <v>-16</v>
      </c>
      <c r="DJ171" s="292">
        <f t="shared" ref="DJ171" si="772">SUM(DJ162:DJ170)</f>
        <v>73</v>
      </c>
      <c r="DK171" s="292">
        <f t="shared" ref="DK171:DL171" si="773">SUM(DK162:DK170)</f>
        <v>91</v>
      </c>
      <c r="DL171" s="292">
        <f t="shared" si="773"/>
        <v>71</v>
      </c>
      <c r="DM171" s="292">
        <f t="shared" ref="DM171:DN171" si="774">SUM(DM162:DM170)</f>
        <v>74</v>
      </c>
      <c r="DN171" s="292">
        <f t="shared" si="774"/>
        <v>69</v>
      </c>
      <c r="DO171" s="292">
        <f t="shared" ref="DO171:DP171" si="775">SUM(DO162:DO170)</f>
        <v>38</v>
      </c>
      <c r="DP171" s="292">
        <f t="shared" si="775"/>
        <v>43</v>
      </c>
      <c r="DQ171" s="292">
        <f t="shared" ref="DQ171" si="776">SUM(DQ162:DQ170)</f>
        <v>63</v>
      </c>
      <c r="DR171" s="292">
        <f t="shared" ref="DR171:DS171" si="777">SUM(DR162:DR170)</f>
        <v>44</v>
      </c>
      <c r="DS171" s="292">
        <f t="shared" si="777"/>
        <v>0</v>
      </c>
      <c r="DT171" s="292">
        <f t="shared" ref="DT171" si="778">SUM(DT162:DT170)</f>
        <v>4132</v>
      </c>
      <c r="DU171" s="292">
        <f t="shared" ref="DU171:DV171" si="779">SUM(DU162:DU170)</f>
        <v>2776</v>
      </c>
      <c r="DV171" s="292">
        <f t="shared" si="779"/>
        <v>4566</v>
      </c>
      <c r="DW171" s="292">
        <f t="shared" ref="DW171" si="780">SUM(DW162:DW170)</f>
        <v>2703</v>
      </c>
      <c r="DX171" s="292">
        <f t="shared" ref="DX171:DY171" si="781">SUM(DX162:DX170)</f>
        <v>2466</v>
      </c>
      <c r="DY171" s="292">
        <f t="shared" si="781"/>
        <v>2241</v>
      </c>
      <c r="DZ171" s="326"/>
      <c r="EA171" s="249">
        <f>EA162+EA165+EA168+EA169+EA170</f>
        <v>2627</v>
      </c>
    </row>
    <row r="172" spans="1:131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325"/>
      <c r="EA172" s="87"/>
    </row>
    <row r="173" spans="1:131" s="56" customFormat="1" x14ac:dyDescent="0.25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1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5">
        <v>5</v>
      </c>
      <c r="BI173" s="442">
        <v>8</v>
      </c>
      <c r="BJ173" s="442">
        <v>12</v>
      </c>
      <c r="BK173" s="442">
        <v>11</v>
      </c>
      <c r="BL173" s="194">
        <v>16</v>
      </c>
      <c r="BM173" s="194">
        <v>39</v>
      </c>
      <c r="BN173" s="194">
        <v>0</v>
      </c>
      <c r="BO173" s="194">
        <v>92</v>
      </c>
      <c r="BP173" s="194">
        <v>49</v>
      </c>
      <c r="BQ173" s="194">
        <v>92</v>
      </c>
      <c r="BR173" s="194">
        <v>21</v>
      </c>
      <c r="BS173" s="194">
        <v>6</v>
      </c>
      <c r="BT173" s="194"/>
      <c r="BU173" s="106">
        <f t="shared" ref="BU173:DY173" si="782">O173-C173</f>
        <v>-6</v>
      </c>
      <c r="BV173" s="106">
        <f t="shared" si="782"/>
        <v>-21</v>
      </c>
      <c r="BW173" s="106">
        <f t="shared" si="782"/>
        <v>-128</v>
      </c>
      <c r="BX173" s="106">
        <f t="shared" si="782"/>
        <v>-158</v>
      </c>
      <c r="BY173" s="106">
        <f t="shared" si="782"/>
        <v>-176</v>
      </c>
      <c r="BZ173" s="106">
        <f t="shared" si="782"/>
        <v>-195</v>
      </c>
      <c r="CA173" s="106">
        <f t="shared" si="782"/>
        <v>-308</v>
      </c>
      <c r="CB173" s="106">
        <f t="shared" si="782"/>
        <v>-271</v>
      </c>
      <c r="CC173" s="106">
        <f t="shared" si="782"/>
        <v>-62</v>
      </c>
      <c r="CD173" s="106">
        <f t="shared" si="782"/>
        <v>-9</v>
      </c>
      <c r="CE173" s="106">
        <f t="shared" si="782"/>
        <v>-22</v>
      </c>
      <c r="CF173" s="106">
        <f t="shared" si="782"/>
        <v>-17</v>
      </c>
      <c r="CG173" s="106">
        <f t="shared" si="782"/>
        <v>-2</v>
      </c>
      <c r="CH173" s="106">
        <f t="shared" si="782"/>
        <v>0</v>
      </c>
      <c r="CI173" s="106">
        <f t="shared" si="782"/>
        <v>0</v>
      </c>
      <c r="CJ173" s="106">
        <f t="shared" si="782"/>
        <v>0</v>
      </c>
      <c r="CK173" s="106">
        <f t="shared" si="782"/>
        <v>181</v>
      </c>
      <c r="CL173" s="106">
        <f t="shared" si="782"/>
        <v>268</v>
      </c>
      <c r="CM173" s="194">
        <f t="shared" si="782"/>
        <v>186</v>
      </c>
      <c r="CN173" s="194">
        <f t="shared" si="782"/>
        <v>178</v>
      </c>
      <c r="CO173" s="194">
        <f t="shared" si="782"/>
        <v>56</v>
      </c>
      <c r="CP173" s="194">
        <f t="shared" si="782"/>
        <v>3</v>
      </c>
      <c r="CQ173" s="56">
        <f t="shared" si="782"/>
        <v>0</v>
      </c>
      <c r="CR173" s="56">
        <f t="shared" si="782"/>
        <v>0</v>
      </c>
      <c r="CS173" s="56">
        <f t="shared" si="782"/>
        <v>1</v>
      </c>
      <c r="CT173" s="56">
        <f t="shared" si="782"/>
        <v>10</v>
      </c>
      <c r="CU173" s="56">
        <f t="shared" si="782"/>
        <v>117</v>
      </c>
      <c r="CV173" s="56">
        <f t="shared" si="782"/>
        <v>89</v>
      </c>
      <c r="CW173" s="56">
        <f t="shared" si="782"/>
        <v>-107</v>
      </c>
      <c r="CX173" s="56">
        <f t="shared" si="782"/>
        <v>-181</v>
      </c>
      <c r="CY173" s="56">
        <f t="shared" si="782"/>
        <v>-143</v>
      </c>
      <c r="CZ173" s="56">
        <f t="shared" si="782"/>
        <v>-103</v>
      </c>
      <c r="DA173" s="56">
        <f t="shared" si="782"/>
        <v>-52</v>
      </c>
      <c r="DB173" s="56">
        <f t="shared" si="782"/>
        <v>-2</v>
      </c>
      <c r="DC173" s="56">
        <f t="shared" si="782"/>
        <v>0</v>
      </c>
      <c r="DD173" s="56">
        <f t="shared" si="782"/>
        <v>0</v>
      </c>
      <c r="DE173" s="56">
        <f t="shared" si="782"/>
        <v>18</v>
      </c>
      <c r="DF173" s="56">
        <f t="shared" si="782"/>
        <v>9</v>
      </c>
      <c r="DG173" s="56">
        <f t="shared" si="782"/>
        <v>-101</v>
      </c>
      <c r="DH173" s="56">
        <f t="shared" si="782"/>
        <v>-10</v>
      </c>
      <c r="DI173" s="56">
        <f t="shared" si="782"/>
        <v>70</v>
      </c>
      <c r="DJ173" s="56">
        <f t="shared" si="782"/>
        <v>134</v>
      </c>
      <c r="DK173" s="56">
        <f t="shared" si="782"/>
        <v>34</v>
      </c>
      <c r="DL173" s="56">
        <f t="shared" si="782"/>
        <v>2</v>
      </c>
      <c r="DM173" s="56">
        <f t="shared" si="782"/>
        <v>23</v>
      </c>
      <c r="DN173" s="56">
        <f t="shared" si="782"/>
        <v>4</v>
      </c>
      <c r="DO173" s="56">
        <f t="shared" si="782"/>
        <v>8</v>
      </c>
      <c r="DP173" s="56">
        <f t="shared" si="782"/>
        <v>12</v>
      </c>
      <c r="DQ173" s="56">
        <f t="shared" si="782"/>
        <v>-8</v>
      </c>
      <c r="DR173" s="56">
        <f t="shared" si="782"/>
        <v>-3</v>
      </c>
      <c r="DS173" s="56">
        <f t="shared" si="782"/>
        <v>23</v>
      </c>
      <c r="DT173" s="56">
        <f t="shared" si="782"/>
        <v>-79</v>
      </c>
      <c r="DU173" s="56">
        <f t="shared" si="782"/>
        <v>-52</v>
      </c>
      <c r="DV173" s="56">
        <f t="shared" si="782"/>
        <v>-172</v>
      </c>
      <c r="DW173" s="56">
        <f t="shared" si="782"/>
        <v>15</v>
      </c>
      <c r="DX173" s="56">
        <f t="shared" si="782"/>
        <v>-56</v>
      </c>
      <c r="DY173" s="56">
        <f t="shared" si="782"/>
        <v>-21</v>
      </c>
      <c r="DZ173" s="325"/>
      <c r="EA173" s="61">
        <f>'MONTHLY SUMMARIES'!J129</f>
        <v>6</v>
      </c>
    </row>
    <row r="174" spans="1:131" s="56" customFormat="1" x14ac:dyDescent="0.2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>W173-W175</f>
        <v>0</v>
      </c>
      <c r="X174" s="107">
        <f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1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5">
        <v>5</v>
      </c>
      <c r="BI174" s="442">
        <v>8</v>
      </c>
      <c r="BJ174" s="442">
        <v>12</v>
      </c>
      <c r="BK174" s="442">
        <v>11</v>
      </c>
      <c r="BL174" s="194">
        <v>16</v>
      </c>
      <c r="BM174" s="194">
        <v>39</v>
      </c>
      <c r="BN174" s="194">
        <v>0</v>
      </c>
      <c r="BO174" s="194">
        <v>92</v>
      </c>
      <c r="BP174" s="194">
        <v>49</v>
      </c>
      <c r="BQ174" s="194">
        <v>92</v>
      </c>
      <c r="BR174" s="194">
        <v>21</v>
      </c>
      <c r="BS174" s="194">
        <v>6</v>
      </c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DZ174" s="325"/>
      <c r="EA174" s="75">
        <f>EA173-EA175</f>
        <v>6</v>
      </c>
    </row>
    <row r="175" spans="1:131" s="56" customFormat="1" x14ac:dyDescent="0.2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>
        <v>0</v>
      </c>
      <c r="BR175" s="194">
        <v>0</v>
      </c>
      <c r="BS175" s="194">
        <v>0</v>
      </c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DZ175" s="325"/>
      <c r="EA175" s="61">
        <f>IF(ISERROR(GETPIVOTDATA("VALUE",'CRS ESCO pvt'!$I$2,"DATE_FILE",$EA$8,"COMPANY",$EA$6,"TRIM_CAT","Residential-ESCO","TRIM_LINE",A172))=TRUE,0,GETPIVOTDATA("VALUE",'CRS ESCO pvt'!$I$2,"DATE_FILE",$EA$8,"COMPANY",$EA$6,"TRIM_CAT","Residential-ESCO","TRIM_LINE",A172))</f>
        <v>0</v>
      </c>
    </row>
    <row r="176" spans="1:131" s="56" customFormat="1" x14ac:dyDescent="0.25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1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5">
        <v>0</v>
      </c>
      <c r="BI176" s="442">
        <v>0</v>
      </c>
      <c r="BJ176" s="442">
        <v>0</v>
      </c>
      <c r="BK176" s="442">
        <v>0</v>
      </c>
      <c r="BL176" s="194">
        <v>0</v>
      </c>
      <c r="BM176" s="194">
        <v>16</v>
      </c>
      <c r="BN176" s="194">
        <v>0</v>
      </c>
      <c r="BO176" s="194">
        <v>4</v>
      </c>
      <c r="BP176" s="194">
        <v>1</v>
      </c>
      <c r="BQ176" s="194">
        <v>4</v>
      </c>
      <c r="BR176" s="194">
        <v>22</v>
      </c>
      <c r="BS176" s="194">
        <v>3</v>
      </c>
      <c r="BT176" s="194"/>
      <c r="BU176" s="106">
        <f t="shared" ref="BU176:DY176" si="783">O176-C176</f>
        <v>-1</v>
      </c>
      <c r="BV176" s="106">
        <f t="shared" si="783"/>
        <v>0</v>
      </c>
      <c r="BW176" s="106">
        <f t="shared" si="783"/>
        <v>-22</v>
      </c>
      <c r="BX176" s="106">
        <f t="shared" si="783"/>
        <v>-33</v>
      </c>
      <c r="BY176" s="106">
        <f t="shared" si="783"/>
        <v>-32</v>
      </c>
      <c r="BZ176" s="106">
        <f t="shared" si="783"/>
        <v>-43</v>
      </c>
      <c r="CA176" s="106">
        <f t="shared" si="783"/>
        <v>-71</v>
      </c>
      <c r="CB176" s="106">
        <f t="shared" si="783"/>
        <v>-70</v>
      </c>
      <c r="CC176" s="106">
        <f t="shared" si="783"/>
        <v>-2</v>
      </c>
      <c r="CD176" s="106">
        <f t="shared" si="783"/>
        <v>0</v>
      </c>
      <c r="CE176" s="106">
        <f t="shared" si="783"/>
        <v>0</v>
      </c>
      <c r="CF176" s="106">
        <f t="shared" si="783"/>
        <v>0</v>
      </c>
      <c r="CG176" s="106">
        <f t="shared" si="783"/>
        <v>0</v>
      </c>
      <c r="CH176" s="106">
        <f t="shared" si="783"/>
        <v>0</v>
      </c>
      <c r="CI176" s="106">
        <f t="shared" si="783"/>
        <v>0</v>
      </c>
      <c r="CJ176" s="106">
        <f t="shared" si="783"/>
        <v>0</v>
      </c>
      <c r="CK176" s="106">
        <f t="shared" si="783"/>
        <v>0</v>
      </c>
      <c r="CL176" s="106">
        <f t="shared" si="783"/>
        <v>63</v>
      </c>
      <c r="CM176" s="194">
        <f t="shared" si="783"/>
        <v>93</v>
      </c>
      <c r="CN176" s="194">
        <f t="shared" si="783"/>
        <v>71</v>
      </c>
      <c r="CO176" s="194">
        <f t="shared" si="783"/>
        <v>18</v>
      </c>
      <c r="CP176" s="194">
        <f t="shared" si="783"/>
        <v>0</v>
      </c>
      <c r="CQ176" s="56">
        <f t="shared" si="783"/>
        <v>0</v>
      </c>
      <c r="CR176" s="56">
        <f t="shared" si="783"/>
        <v>0</v>
      </c>
      <c r="CS176" s="56">
        <f t="shared" si="783"/>
        <v>0</v>
      </c>
      <c r="CT176" s="56">
        <f t="shared" si="783"/>
        <v>1</v>
      </c>
      <c r="CU176" s="56">
        <f t="shared" si="783"/>
        <v>33</v>
      </c>
      <c r="CV176" s="56">
        <f t="shared" si="783"/>
        <v>30</v>
      </c>
      <c r="CW176" s="56">
        <f t="shared" si="783"/>
        <v>26</v>
      </c>
      <c r="CX176" s="56">
        <f t="shared" si="783"/>
        <v>-36</v>
      </c>
      <c r="CY176" s="56">
        <f t="shared" si="783"/>
        <v>-69</v>
      </c>
      <c r="CZ176" s="56">
        <f t="shared" si="783"/>
        <v>-48</v>
      </c>
      <c r="DA176" s="56">
        <f t="shared" si="783"/>
        <v>-16</v>
      </c>
      <c r="DB176" s="56">
        <f t="shared" si="783"/>
        <v>0</v>
      </c>
      <c r="DC176" s="56">
        <f t="shared" si="783"/>
        <v>0</v>
      </c>
      <c r="DD176" s="56">
        <f t="shared" si="783"/>
        <v>0</v>
      </c>
      <c r="DE176" s="56">
        <f t="shared" si="783"/>
        <v>0</v>
      </c>
      <c r="DF176" s="56">
        <f t="shared" si="783"/>
        <v>2</v>
      </c>
      <c r="DG176" s="56">
        <f t="shared" si="783"/>
        <v>-19</v>
      </c>
      <c r="DH176" s="56">
        <f t="shared" si="783"/>
        <v>-1</v>
      </c>
      <c r="DI176" s="56">
        <f t="shared" si="783"/>
        <v>37</v>
      </c>
      <c r="DJ176" s="56">
        <f t="shared" si="783"/>
        <v>57</v>
      </c>
      <c r="DK176" s="56">
        <f t="shared" si="783"/>
        <v>19</v>
      </c>
      <c r="DL176" s="56">
        <f t="shared" si="783"/>
        <v>20</v>
      </c>
      <c r="DM176" s="56">
        <f t="shared" si="783"/>
        <v>8</v>
      </c>
      <c r="DN176" s="56">
        <f t="shared" si="783"/>
        <v>0</v>
      </c>
      <c r="DO176" s="56">
        <f t="shared" si="783"/>
        <v>0</v>
      </c>
      <c r="DP176" s="56">
        <f t="shared" si="783"/>
        <v>0</v>
      </c>
      <c r="DQ176" s="56">
        <f t="shared" si="783"/>
        <v>0</v>
      </c>
      <c r="DR176" s="56">
        <f t="shared" si="783"/>
        <v>-3</v>
      </c>
      <c r="DS176" s="56">
        <f t="shared" si="783"/>
        <v>2</v>
      </c>
      <c r="DT176" s="56">
        <f t="shared" si="783"/>
        <v>-29</v>
      </c>
      <c r="DU176" s="56">
        <f t="shared" si="783"/>
        <v>-59</v>
      </c>
      <c r="DV176" s="56">
        <f t="shared" si="783"/>
        <v>-83</v>
      </c>
      <c r="DW176" s="56">
        <f t="shared" si="783"/>
        <v>-39</v>
      </c>
      <c r="DX176" s="56">
        <f t="shared" si="783"/>
        <v>-21</v>
      </c>
      <c r="DY176" s="56">
        <f t="shared" si="783"/>
        <v>-7</v>
      </c>
      <c r="DZ176" s="325"/>
      <c r="EA176" s="61">
        <f>'MONTHLY SUMMARIES'!J130</f>
        <v>3</v>
      </c>
    </row>
    <row r="177" spans="1:132" s="56" customFormat="1" x14ac:dyDescent="0.2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>W176-W178</f>
        <v>0</v>
      </c>
      <c r="X177" s="107">
        <f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1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5">
        <v>0</v>
      </c>
      <c r="BI177" s="442">
        <v>0</v>
      </c>
      <c r="BJ177" s="442">
        <v>0</v>
      </c>
      <c r="BK177" s="442">
        <v>0</v>
      </c>
      <c r="BL177" s="194">
        <v>0</v>
      </c>
      <c r="BM177" s="194">
        <v>16</v>
      </c>
      <c r="BN177" s="194">
        <v>0</v>
      </c>
      <c r="BO177" s="194">
        <v>4</v>
      </c>
      <c r="BP177" s="194">
        <v>1</v>
      </c>
      <c r="BQ177" s="194">
        <v>4</v>
      </c>
      <c r="BR177" s="194">
        <v>22</v>
      </c>
      <c r="BS177" s="194">
        <v>3</v>
      </c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DZ177" s="325"/>
      <c r="EA177" s="75">
        <f>EA176-EA178</f>
        <v>3</v>
      </c>
    </row>
    <row r="178" spans="1:132" s="56" customFormat="1" x14ac:dyDescent="0.2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DZ178" s="325"/>
      <c r="EA178" s="61">
        <f>IF(ISERROR(GETPIVOTDATA("VALUE",'CRS ESCO pvt'!$I$2,"DATE_FILE",$EA$8,"COMPANY",$EA$6,"TRIM_CAT","Low Income Residential-ESCO","TRIM_LINE",A172))=TRUE,0,GETPIVOTDATA("VALUE",'CRS ESCO pvt'!$I$2,"DATE_FILE",$EA$8,"COMPANY",$EA$6,"TRIM_CAT","Low Income Residential-ESCO","TRIM_LINE",A172))</f>
        <v>0</v>
      </c>
    </row>
    <row r="179" spans="1:132" s="56" customFormat="1" x14ac:dyDescent="0.25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1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5">
        <v>4</v>
      </c>
      <c r="BI179" s="442">
        <v>2</v>
      </c>
      <c r="BJ179" s="442">
        <v>13</v>
      </c>
      <c r="BK179" s="442">
        <v>5</v>
      </c>
      <c r="BL179" s="194">
        <v>40</v>
      </c>
      <c r="BM179" s="194">
        <v>12</v>
      </c>
      <c r="BN179" s="194">
        <v>0</v>
      </c>
      <c r="BO179" s="194">
        <v>4</v>
      </c>
      <c r="BP179" s="194">
        <v>13</v>
      </c>
      <c r="BQ179" s="194">
        <v>4</v>
      </c>
      <c r="BR179" s="194">
        <v>3</v>
      </c>
      <c r="BS179" s="194">
        <v>1</v>
      </c>
      <c r="BT179" s="194"/>
      <c r="BU179" s="106">
        <f t="shared" ref="BU179:CD181" si="784">O179-C179</f>
        <v>-11</v>
      </c>
      <c r="BV179" s="106">
        <f t="shared" si="784"/>
        <v>-32</v>
      </c>
      <c r="BW179" s="106">
        <f t="shared" si="784"/>
        <v>-33</v>
      </c>
      <c r="BX179" s="106">
        <f t="shared" si="784"/>
        <v>-29</v>
      </c>
      <c r="BY179" s="106">
        <f t="shared" si="784"/>
        <v>-46</v>
      </c>
      <c r="BZ179" s="106">
        <f t="shared" si="784"/>
        <v>-39</v>
      </c>
      <c r="CA179" s="106">
        <f t="shared" si="784"/>
        <v>-21</v>
      </c>
      <c r="CB179" s="106">
        <f t="shared" si="784"/>
        <v>-7</v>
      </c>
      <c r="CC179" s="106">
        <f t="shared" si="784"/>
        <v>-7</v>
      </c>
      <c r="CD179" s="106">
        <f t="shared" si="784"/>
        <v>-8</v>
      </c>
      <c r="CE179" s="106">
        <f t="shared" ref="CE179:CN181" si="785">Y179-M179</f>
        <v>-13</v>
      </c>
      <c r="CF179" s="106">
        <f t="shared" si="785"/>
        <v>-8</v>
      </c>
      <c r="CG179" s="106">
        <f t="shared" si="785"/>
        <v>-4</v>
      </c>
      <c r="CH179" s="106">
        <f t="shared" si="785"/>
        <v>7</v>
      </c>
      <c r="CI179" s="106">
        <f t="shared" si="785"/>
        <v>6</v>
      </c>
      <c r="CJ179" s="106">
        <f t="shared" si="785"/>
        <v>0</v>
      </c>
      <c r="CK179" s="106">
        <f t="shared" si="785"/>
        <v>21</v>
      </c>
      <c r="CL179" s="106">
        <f t="shared" si="785"/>
        <v>30</v>
      </c>
      <c r="CM179" s="194">
        <f t="shared" si="785"/>
        <v>50</v>
      </c>
      <c r="CN179" s="194">
        <f t="shared" si="785"/>
        <v>20</v>
      </c>
      <c r="CO179" s="194">
        <f t="shared" ref="CO179:CX181" si="786">AI179-W179</f>
        <v>16</v>
      </c>
      <c r="CP179" s="194">
        <f t="shared" si="786"/>
        <v>16</v>
      </c>
      <c r="CQ179" s="56">
        <f t="shared" si="786"/>
        <v>-2</v>
      </c>
      <c r="CR179" s="56">
        <f t="shared" si="786"/>
        <v>-5</v>
      </c>
      <c r="CS179" s="56">
        <f t="shared" si="786"/>
        <v>20</v>
      </c>
      <c r="CT179" s="56">
        <f t="shared" si="786"/>
        <v>12</v>
      </c>
      <c r="CU179" s="56">
        <f t="shared" si="786"/>
        <v>8</v>
      </c>
      <c r="CV179" s="56">
        <f t="shared" si="786"/>
        <v>29</v>
      </c>
      <c r="CW179" s="56">
        <f t="shared" si="786"/>
        <v>-7</v>
      </c>
      <c r="CX179" s="56">
        <f t="shared" si="786"/>
        <v>-19</v>
      </c>
      <c r="CY179" s="56">
        <f t="shared" ref="CY179:DH181" si="787">AS179-AG179</f>
        <v>-37</v>
      </c>
      <c r="CZ179" s="56">
        <f t="shared" si="787"/>
        <v>-9</v>
      </c>
      <c r="DA179" s="56">
        <f t="shared" si="787"/>
        <v>-9</v>
      </c>
      <c r="DB179" s="56">
        <f t="shared" si="787"/>
        <v>-16</v>
      </c>
      <c r="DC179" s="56">
        <f t="shared" si="787"/>
        <v>0</v>
      </c>
      <c r="DD179" s="56">
        <f t="shared" si="787"/>
        <v>9</v>
      </c>
      <c r="DE179" s="56">
        <f t="shared" si="787"/>
        <v>16</v>
      </c>
      <c r="DF179" s="56">
        <f t="shared" si="787"/>
        <v>20</v>
      </c>
      <c r="DG179" s="56">
        <f t="shared" si="787"/>
        <v>3</v>
      </c>
      <c r="DH179" s="56">
        <f t="shared" si="787"/>
        <v>8</v>
      </c>
      <c r="DI179" s="56">
        <f t="shared" ref="DI179:DY181" si="788">BC179-AQ179</f>
        <v>22</v>
      </c>
      <c r="DJ179" s="56">
        <f t="shared" si="788"/>
        <v>27</v>
      </c>
      <c r="DK179" s="56">
        <f t="shared" si="788"/>
        <v>-8</v>
      </c>
      <c r="DL179" s="56">
        <f t="shared" si="788"/>
        <v>-6</v>
      </c>
      <c r="DM179" s="56">
        <f t="shared" si="788"/>
        <v>10</v>
      </c>
      <c r="DN179" s="56">
        <f t="shared" si="788"/>
        <v>4</v>
      </c>
      <c r="DO179" s="56">
        <f t="shared" si="788"/>
        <v>2</v>
      </c>
      <c r="DP179" s="56">
        <f t="shared" si="788"/>
        <v>3</v>
      </c>
      <c r="DQ179" s="56">
        <f t="shared" si="788"/>
        <v>-38</v>
      </c>
      <c r="DR179" s="56">
        <f t="shared" si="788"/>
        <v>1</v>
      </c>
      <c r="DS179" s="56">
        <f t="shared" si="788"/>
        <v>-5</v>
      </c>
      <c r="DT179" s="56">
        <f t="shared" si="788"/>
        <v>-37</v>
      </c>
      <c r="DU179" s="56">
        <f t="shared" si="788"/>
        <v>-32</v>
      </c>
      <c r="DV179" s="56">
        <f t="shared" si="788"/>
        <v>-25</v>
      </c>
      <c r="DW179" s="56">
        <f t="shared" si="788"/>
        <v>-1</v>
      </c>
      <c r="DX179" s="56">
        <f t="shared" si="788"/>
        <v>-2</v>
      </c>
      <c r="DY179" s="56">
        <f t="shared" si="788"/>
        <v>-16</v>
      </c>
      <c r="DZ179" s="325"/>
      <c r="EA179" s="61">
        <f>'MONTHLY SUMMARIES'!J131</f>
        <v>1</v>
      </c>
    </row>
    <row r="180" spans="1:132" s="56" customFormat="1" x14ac:dyDescent="0.25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5">
        <v>0</v>
      </c>
      <c r="BI180" s="442">
        <v>0</v>
      </c>
      <c r="BJ180" s="442">
        <v>0</v>
      </c>
      <c r="BK180" s="442">
        <v>0</v>
      </c>
      <c r="BL180" s="194">
        <v>0</v>
      </c>
      <c r="BM180" s="194">
        <v>1</v>
      </c>
      <c r="BN180" s="194">
        <v>0</v>
      </c>
      <c r="BO180" s="194">
        <v>0</v>
      </c>
      <c r="BP180" s="194">
        <v>0</v>
      </c>
      <c r="BQ180" s="194">
        <v>0</v>
      </c>
      <c r="BR180" s="194">
        <v>0</v>
      </c>
      <c r="BS180" s="194">
        <v>0</v>
      </c>
      <c r="BT180" s="194"/>
      <c r="BU180" s="106">
        <f t="shared" si="784"/>
        <v>1</v>
      </c>
      <c r="BV180" s="106">
        <f t="shared" si="784"/>
        <v>0</v>
      </c>
      <c r="BW180" s="106">
        <f t="shared" si="784"/>
        <v>0</v>
      </c>
      <c r="BX180" s="106">
        <f t="shared" si="784"/>
        <v>-1</v>
      </c>
      <c r="BY180" s="106">
        <f t="shared" si="784"/>
        <v>-1</v>
      </c>
      <c r="BZ180" s="106">
        <f t="shared" si="784"/>
        <v>0</v>
      </c>
      <c r="CA180" s="106">
        <f t="shared" si="784"/>
        <v>0</v>
      </c>
      <c r="CB180" s="106">
        <f t="shared" si="784"/>
        <v>0</v>
      </c>
      <c r="CC180" s="106">
        <f t="shared" si="784"/>
        <v>0</v>
      </c>
      <c r="CD180" s="106">
        <f t="shared" si="784"/>
        <v>0</v>
      </c>
      <c r="CE180" s="106">
        <f t="shared" si="785"/>
        <v>0</v>
      </c>
      <c r="CF180" s="106">
        <f t="shared" si="785"/>
        <v>0</v>
      </c>
      <c r="CG180" s="106">
        <f t="shared" si="785"/>
        <v>-1</v>
      </c>
      <c r="CH180" s="106">
        <f t="shared" si="785"/>
        <v>1</v>
      </c>
      <c r="CI180" s="106">
        <f t="shared" si="785"/>
        <v>0</v>
      </c>
      <c r="CJ180" s="106">
        <f t="shared" si="785"/>
        <v>0</v>
      </c>
      <c r="CK180" s="106">
        <f t="shared" si="785"/>
        <v>0</v>
      </c>
      <c r="CL180" s="106">
        <f t="shared" si="785"/>
        <v>0</v>
      </c>
      <c r="CM180" s="194">
        <f t="shared" si="785"/>
        <v>2</v>
      </c>
      <c r="CN180" s="194">
        <f t="shared" si="785"/>
        <v>1</v>
      </c>
      <c r="CO180" s="194">
        <f t="shared" si="786"/>
        <v>0</v>
      </c>
      <c r="CP180" s="194">
        <f t="shared" si="786"/>
        <v>0</v>
      </c>
      <c r="CQ180" s="56">
        <f t="shared" si="786"/>
        <v>0</v>
      </c>
      <c r="CR180" s="56">
        <f t="shared" si="786"/>
        <v>0</v>
      </c>
      <c r="CS180" s="56">
        <f t="shared" si="786"/>
        <v>0</v>
      </c>
      <c r="CT180" s="56">
        <f t="shared" si="786"/>
        <v>-1</v>
      </c>
      <c r="CU180" s="56">
        <f t="shared" si="786"/>
        <v>1</v>
      </c>
      <c r="CV180" s="56">
        <f t="shared" si="786"/>
        <v>0</v>
      </c>
      <c r="CW180" s="56">
        <f t="shared" si="786"/>
        <v>0</v>
      </c>
      <c r="CX180" s="56">
        <f t="shared" si="786"/>
        <v>0</v>
      </c>
      <c r="CY180" s="56">
        <f t="shared" si="787"/>
        <v>-2</v>
      </c>
      <c r="CZ180" s="56">
        <f t="shared" si="787"/>
        <v>0</v>
      </c>
      <c r="DA180" s="56">
        <f t="shared" si="787"/>
        <v>0</v>
      </c>
      <c r="DB180" s="56">
        <f t="shared" si="787"/>
        <v>0</v>
      </c>
      <c r="DC180" s="56">
        <f t="shared" si="787"/>
        <v>0</v>
      </c>
      <c r="DD180" s="56">
        <f t="shared" si="787"/>
        <v>0</v>
      </c>
      <c r="DE180" s="56">
        <f t="shared" si="787"/>
        <v>0</v>
      </c>
      <c r="DF180" s="56">
        <f t="shared" si="787"/>
        <v>0</v>
      </c>
      <c r="DG180" s="56">
        <f t="shared" si="787"/>
        <v>-1</v>
      </c>
      <c r="DH180" s="56">
        <f t="shared" si="787"/>
        <v>0</v>
      </c>
      <c r="DI180" s="56">
        <f t="shared" si="788"/>
        <v>0</v>
      </c>
      <c r="DJ180" s="56">
        <f t="shared" si="788"/>
        <v>0</v>
      </c>
      <c r="DK180" s="56">
        <f t="shared" si="788"/>
        <v>0</v>
      </c>
      <c r="DL180" s="56">
        <f t="shared" si="788"/>
        <v>-1</v>
      </c>
      <c r="DM180" s="56">
        <f t="shared" si="788"/>
        <v>0</v>
      </c>
      <c r="DN180" s="56">
        <f t="shared" si="788"/>
        <v>0</v>
      </c>
      <c r="DO180" s="56">
        <f t="shared" si="788"/>
        <v>0</v>
      </c>
      <c r="DP180" s="56">
        <f t="shared" si="788"/>
        <v>0</v>
      </c>
      <c r="DQ180" s="56">
        <f t="shared" si="788"/>
        <v>0</v>
      </c>
      <c r="DR180" s="56">
        <f t="shared" si="788"/>
        <v>0</v>
      </c>
      <c r="DS180" s="56">
        <f t="shared" si="788"/>
        <v>1</v>
      </c>
      <c r="DT180" s="56">
        <f t="shared" si="788"/>
        <v>0</v>
      </c>
      <c r="DU180" s="56">
        <f t="shared" si="788"/>
        <v>0</v>
      </c>
      <c r="DV180" s="56">
        <f t="shared" si="788"/>
        <v>0</v>
      </c>
      <c r="DW180" s="56">
        <f t="shared" si="788"/>
        <v>0</v>
      </c>
      <c r="DX180" s="56">
        <f t="shared" si="788"/>
        <v>0</v>
      </c>
      <c r="DY180" s="56">
        <f t="shared" si="788"/>
        <v>0</v>
      </c>
      <c r="DZ180" s="325"/>
      <c r="EA180" s="61">
        <f>'MONTHLY SUMMARIES'!J132</f>
        <v>0</v>
      </c>
    </row>
    <row r="181" spans="1:132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5">
        <v>0</v>
      </c>
      <c r="BI181" s="442">
        <v>0</v>
      </c>
      <c r="BJ181" s="442">
        <v>0</v>
      </c>
      <c r="BK181" s="442">
        <v>0</v>
      </c>
      <c r="BL181" s="194">
        <v>3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/>
      <c r="BU181" s="106">
        <f t="shared" si="784"/>
        <v>0</v>
      </c>
      <c r="BV181" s="106">
        <f t="shared" si="784"/>
        <v>0</v>
      </c>
      <c r="BW181" s="106">
        <f t="shared" si="784"/>
        <v>0</v>
      </c>
      <c r="BX181" s="106">
        <f t="shared" si="784"/>
        <v>0</v>
      </c>
      <c r="BY181" s="106">
        <f t="shared" si="784"/>
        <v>0</v>
      </c>
      <c r="BZ181" s="106">
        <f t="shared" si="784"/>
        <v>0</v>
      </c>
      <c r="CA181" s="106">
        <f t="shared" si="784"/>
        <v>0</v>
      </c>
      <c r="CB181" s="106">
        <f t="shared" si="784"/>
        <v>0</v>
      </c>
      <c r="CC181" s="106">
        <f t="shared" si="784"/>
        <v>0</v>
      </c>
      <c r="CD181" s="106">
        <f t="shared" si="784"/>
        <v>0</v>
      </c>
      <c r="CE181" s="106">
        <f t="shared" si="785"/>
        <v>0</v>
      </c>
      <c r="CF181" s="106">
        <f t="shared" si="785"/>
        <v>0</v>
      </c>
      <c r="CG181" s="106">
        <f t="shared" si="785"/>
        <v>0</v>
      </c>
      <c r="CH181" s="106">
        <f t="shared" si="785"/>
        <v>0</v>
      </c>
      <c r="CI181" s="106">
        <f t="shared" si="785"/>
        <v>0</v>
      </c>
      <c r="CJ181" s="106">
        <f t="shared" si="785"/>
        <v>0</v>
      </c>
      <c r="CK181" s="106">
        <f t="shared" si="785"/>
        <v>0</v>
      </c>
      <c r="CL181" s="106">
        <f t="shared" si="785"/>
        <v>0</v>
      </c>
      <c r="CM181" s="194">
        <f t="shared" si="785"/>
        <v>0</v>
      </c>
      <c r="CN181" s="194">
        <f t="shared" si="785"/>
        <v>0</v>
      </c>
      <c r="CO181" s="194">
        <f t="shared" si="786"/>
        <v>0</v>
      </c>
      <c r="CP181" s="194">
        <f t="shared" si="786"/>
        <v>0</v>
      </c>
      <c r="CQ181" s="56">
        <f t="shared" si="786"/>
        <v>0</v>
      </c>
      <c r="CR181" s="56">
        <f t="shared" si="786"/>
        <v>0</v>
      </c>
      <c r="CS181" s="56">
        <f t="shared" si="786"/>
        <v>0</v>
      </c>
      <c r="CT181" s="56">
        <f t="shared" si="786"/>
        <v>0</v>
      </c>
      <c r="CU181" s="56">
        <f t="shared" si="786"/>
        <v>0</v>
      </c>
      <c r="CV181" s="56">
        <f t="shared" si="786"/>
        <v>0</v>
      </c>
      <c r="CW181" s="56">
        <f t="shared" si="786"/>
        <v>0</v>
      </c>
      <c r="CX181" s="56">
        <f t="shared" si="786"/>
        <v>0</v>
      </c>
      <c r="CY181" s="56">
        <f t="shared" si="787"/>
        <v>0</v>
      </c>
      <c r="CZ181" s="56">
        <f t="shared" si="787"/>
        <v>0</v>
      </c>
      <c r="DA181" s="56">
        <f t="shared" si="787"/>
        <v>0</v>
      </c>
      <c r="DB181" s="56">
        <f t="shared" si="787"/>
        <v>0</v>
      </c>
      <c r="DC181" s="56">
        <f t="shared" si="787"/>
        <v>0</v>
      </c>
      <c r="DD181" s="56">
        <f t="shared" si="787"/>
        <v>0</v>
      </c>
      <c r="DE181" s="56">
        <f t="shared" si="787"/>
        <v>0</v>
      </c>
      <c r="DF181" s="56">
        <f t="shared" si="787"/>
        <v>0</v>
      </c>
      <c r="DG181" s="56">
        <f t="shared" si="787"/>
        <v>0</v>
      </c>
      <c r="DH181" s="56">
        <f t="shared" si="787"/>
        <v>0</v>
      </c>
      <c r="DI181" s="56">
        <f t="shared" si="788"/>
        <v>0</v>
      </c>
      <c r="DJ181" s="56">
        <f t="shared" si="788"/>
        <v>0</v>
      </c>
      <c r="DK181" s="56">
        <f t="shared" si="788"/>
        <v>0</v>
      </c>
      <c r="DL181" s="56">
        <f t="shared" si="788"/>
        <v>0</v>
      </c>
      <c r="DM181" s="56">
        <f t="shared" si="788"/>
        <v>0</v>
      </c>
      <c r="DN181" s="56">
        <f t="shared" si="788"/>
        <v>0</v>
      </c>
      <c r="DO181" s="56">
        <f t="shared" si="788"/>
        <v>0</v>
      </c>
      <c r="DP181" s="56">
        <f t="shared" si="788"/>
        <v>0</v>
      </c>
      <c r="DQ181" s="56">
        <f t="shared" si="788"/>
        <v>0</v>
      </c>
      <c r="DR181" s="56">
        <f t="shared" si="788"/>
        <v>3</v>
      </c>
      <c r="DS181" s="56">
        <f t="shared" si="788"/>
        <v>0</v>
      </c>
      <c r="DT181" s="56">
        <f t="shared" si="788"/>
        <v>0</v>
      </c>
      <c r="DU181" s="56">
        <f t="shared" si="788"/>
        <v>0</v>
      </c>
      <c r="DV181" s="56">
        <f t="shared" si="788"/>
        <v>0</v>
      </c>
      <c r="DW181" s="56">
        <f t="shared" si="788"/>
        <v>0</v>
      </c>
      <c r="DX181" s="56">
        <f t="shared" si="788"/>
        <v>0</v>
      </c>
      <c r="DY181" s="56">
        <f t="shared" si="788"/>
        <v>0</v>
      </c>
      <c r="DZ181" s="325"/>
      <c r="EA181" s="61">
        <f>'MONTHLY SUMMARIES'!J133</f>
        <v>0</v>
      </c>
    </row>
    <row r="182" spans="1:132" s="70" customFormat="1" x14ac:dyDescent="0.25">
      <c r="A182" s="144"/>
      <c r="B182" s="57" t="s">
        <v>148</v>
      </c>
      <c r="C182" s="114">
        <f t="shared" ref="C182:V182" si="789">SUM(C173:C181)</f>
        <v>31</v>
      </c>
      <c r="D182" s="115">
        <f t="shared" si="789"/>
        <v>53</v>
      </c>
      <c r="E182" s="115">
        <f t="shared" si="789"/>
        <v>183</v>
      </c>
      <c r="F182" s="115">
        <f t="shared" si="789"/>
        <v>221</v>
      </c>
      <c r="G182" s="115">
        <f t="shared" si="789"/>
        <v>255</v>
      </c>
      <c r="H182" s="116">
        <f t="shared" si="789"/>
        <v>277</v>
      </c>
      <c r="I182" s="115">
        <f t="shared" si="789"/>
        <v>400</v>
      </c>
      <c r="J182" s="116">
        <f t="shared" si="789"/>
        <v>348</v>
      </c>
      <c r="K182" s="115">
        <f t="shared" si="789"/>
        <v>71</v>
      </c>
      <c r="L182" s="117">
        <f t="shared" si="789"/>
        <v>17</v>
      </c>
      <c r="M182" s="116">
        <f t="shared" si="789"/>
        <v>37</v>
      </c>
      <c r="N182" s="120">
        <f t="shared" si="789"/>
        <v>31</v>
      </c>
      <c r="O182" s="120">
        <f t="shared" si="789"/>
        <v>14</v>
      </c>
      <c r="P182" s="120">
        <f t="shared" si="789"/>
        <v>0</v>
      </c>
      <c r="Q182" s="120">
        <f t="shared" si="789"/>
        <v>0</v>
      </c>
      <c r="R182" s="120">
        <f t="shared" si="789"/>
        <v>0</v>
      </c>
      <c r="S182" s="120">
        <f t="shared" si="789"/>
        <v>0</v>
      </c>
      <c r="T182" s="120">
        <f t="shared" si="789"/>
        <v>0</v>
      </c>
      <c r="U182" s="120">
        <f t="shared" si="789"/>
        <v>0</v>
      </c>
      <c r="V182" s="120">
        <f t="shared" si="789"/>
        <v>0</v>
      </c>
      <c r="W182" s="195">
        <f>SUM(W173+W176+W179+W180+W181)</f>
        <v>0</v>
      </c>
      <c r="X182" s="117">
        <f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2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6">
        <v>9</v>
      </c>
      <c r="BI182" s="443">
        <v>10</v>
      </c>
      <c r="BJ182" s="443">
        <v>25</v>
      </c>
      <c r="BK182" s="443">
        <v>16</v>
      </c>
      <c r="BL182" s="195">
        <v>59</v>
      </c>
      <c r="BM182" s="195">
        <v>68</v>
      </c>
      <c r="BN182" s="195">
        <v>0</v>
      </c>
      <c r="BO182" s="195">
        <v>100</v>
      </c>
      <c r="BP182" s="195">
        <v>63</v>
      </c>
      <c r="BQ182" s="195">
        <v>100</v>
      </c>
      <c r="BR182" s="195">
        <v>46</v>
      </c>
      <c r="BS182" s="195">
        <v>10</v>
      </c>
      <c r="BT182" s="195"/>
      <c r="BU182" s="116">
        <f>SUM(BU173:BU181)</f>
        <v>-17</v>
      </c>
      <c r="BV182" s="116">
        <f t="shared" ref="BV182:BX182" si="790">SUM(BV173:BV181)</f>
        <v>-53</v>
      </c>
      <c r="BW182" s="116">
        <f t="shared" si="790"/>
        <v>-183</v>
      </c>
      <c r="BX182" s="116">
        <f t="shared" si="790"/>
        <v>-221</v>
      </c>
      <c r="BY182" s="116">
        <f t="shared" ref="BY182:BZ182" si="791">SUM(BY173:BY181)</f>
        <v>-255</v>
      </c>
      <c r="BZ182" s="116">
        <f t="shared" si="791"/>
        <v>-277</v>
      </c>
      <c r="CA182" s="116">
        <f t="shared" ref="CA182:CB182" si="792">SUM(CA173:CA181)</f>
        <v>-400</v>
      </c>
      <c r="CB182" s="116">
        <f t="shared" si="792"/>
        <v>-348</v>
      </c>
      <c r="CC182" s="116">
        <f t="shared" ref="CC182:CD182" si="793">SUM(CC173:CC181)</f>
        <v>-71</v>
      </c>
      <c r="CD182" s="116">
        <f t="shared" si="793"/>
        <v>-17</v>
      </c>
      <c r="CE182" s="116">
        <f t="shared" ref="CE182:CF182" si="794">SUM(CE173:CE181)</f>
        <v>-35</v>
      </c>
      <c r="CF182" s="116">
        <f t="shared" si="794"/>
        <v>-25</v>
      </c>
      <c r="CG182" s="116">
        <f t="shared" ref="CG182:CH182" si="795">SUM(CG173:CG181)</f>
        <v>-7</v>
      </c>
      <c r="CH182" s="116">
        <f t="shared" si="795"/>
        <v>8</v>
      </c>
      <c r="CI182" s="116">
        <f t="shared" ref="CI182:CJ182" si="796">SUM(CI173:CI181)</f>
        <v>6</v>
      </c>
      <c r="CJ182" s="116">
        <f t="shared" si="796"/>
        <v>0</v>
      </c>
      <c r="CK182" s="116">
        <f t="shared" ref="CK182:CL182" si="797">SUM(CK173:CK181)</f>
        <v>202</v>
      </c>
      <c r="CL182" s="116">
        <f t="shared" si="797"/>
        <v>361</v>
      </c>
      <c r="CM182" s="195">
        <f t="shared" ref="CM182:CN182" si="798">SUM(CM173:CM181)</f>
        <v>331</v>
      </c>
      <c r="CN182" s="195">
        <f t="shared" si="798"/>
        <v>270</v>
      </c>
      <c r="CO182" s="195">
        <f t="shared" ref="CO182:CQ182" si="799">SUM(CO173:CO181)</f>
        <v>90</v>
      </c>
      <c r="CP182" s="195">
        <f t="shared" si="799"/>
        <v>19</v>
      </c>
      <c r="CQ182" s="70">
        <f t="shared" si="799"/>
        <v>-2</v>
      </c>
      <c r="CR182" s="70">
        <f t="shared" ref="CR182:CS182" si="800">SUM(CR173:CR181)</f>
        <v>-5</v>
      </c>
      <c r="CS182" s="70">
        <f t="shared" si="800"/>
        <v>21</v>
      </c>
      <c r="CT182" s="70">
        <f t="shared" ref="CT182:CU182" si="801">SUM(CT173:CT181)</f>
        <v>22</v>
      </c>
      <c r="CU182" s="70">
        <f t="shared" si="801"/>
        <v>159</v>
      </c>
      <c r="CV182" s="70">
        <f t="shared" ref="CV182" si="802">SUM(CV173:CV181)</f>
        <v>148</v>
      </c>
      <c r="CW182" s="70">
        <f t="shared" ref="CW182" si="803">SUM(CW173:CW181)</f>
        <v>-88</v>
      </c>
      <c r="CX182" s="70">
        <f t="shared" ref="CX182" si="804">SUM(CX173:CX181)</f>
        <v>-236</v>
      </c>
      <c r="CY182" s="70">
        <f t="shared" ref="CY182" si="805">SUM(CY173:CY181)</f>
        <v>-251</v>
      </c>
      <c r="CZ182" s="70">
        <f t="shared" ref="CZ182" si="806">SUM(CZ173:CZ181)</f>
        <v>-160</v>
      </c>
      <c r="DA182" s="70">
        <f t="shared" ref="DA182" si="807">SUM(DA173:DA181)</f>
        <v>-77</v>
      </c>
      <c r="DB182" s="70">
        <f t="shared" ref="DB182" si="808">SUM(DB173:DB181)</f>
        <v>-18</v>
      </c>
      <c r="DC182" s="70">
        <f t="shared" ref="DC182" si="809">SUM(DC173:DC181)</f>
        <v>0</v>
      </c>
      <c r="DD182" s="70">
        <f t="shared" ref="DD182:DE182" si="810">SUM(DD173:DD181)</f>
        <v>9</v>
      </c>
      <c r="DE182" s="70">
        <f t="shared" si="810"/>
        <v>34</v>
      </c>
      <c r="DF182" s="70">
        <f t="shared" ref="DF182" si="811">SUM(DF173:DF181)</f>
        <v>31</v>
      </c>
      <c r="DG182" s="70">
        <f t="shared" ref="DG182" si="812">SUM(DG173:DG181)</f>
        <v>-118</v>
      </c>
      <c r="DH182" s="70">
        <f t="shared" ref="DH182" si="813">SUM(DH173:DH181)</f>
        <v>-3</v>
      </c>
      <c r="DI182" s="70">
        <f t="shared" ref="DI182" si="814">SUM(DI173:DI181)</f>
        <v>129</v>
      </c>
      <c r="DJ182" s="70">
        <f t="shared" ref="DJ182" si="815">SUM(DJ173:DJ181)</f>
        <v>218</v>
      </c>
      <c r="DK182" s="70">
        <f t="shared" ref="DK182:DL182" si="816">SUM(DK173:DK181)</f>
        <v>45</v>
      </c>
      <c r="DL182" s="70">
        <f t="shared" si="816"/>
        <v>15</v>
      </c>
      <c r="DM182" s="70">
        <f t="shared" ref="DM182:DN182" si="817">SUM(DM173:DM181)</f>
        <v>41</v>
      </c>
      <c r="DN182" s="70">
        <f t="shared" si="817"/>
        <v>8</v>
      </c>
      <c r="DO182" s="70">
        <f t="shared" ref="DO182:DP182" si="818">SUM(DO173:DO181)</f>
        <v>10</v>
      </c>
      <c r="DP182" s="70">
        <f t="shared" si="818"/>
        <v>15</v>
      </c>
      <c r="DQ182" s="70">
        <f t="shared" ref="DQ182" si="819">SUM(DQ173:DQ181)</f>
        <v>-46</v>
      </c>
      <c r="DR182" s="70">
        <f t="shared" ref="DR182:DS182" si="820">SUM(DR173:DR181)</f>
        <v>-2</v>
      </c>
      <c r="DS182" s="70">
        <f t="shared" si="820"/>
        <v>21</v>
      </c>
      <c r="DT182" s="70">
        <f t="shared" ref="DT182" si="821">SUM(DT173:DT181)</f>
        <v>-145</v>
      </c>
      <c r="DU182" s="70">
        <f t="shared" ref="DU182:DV182" si="822">SUM(DU173:DU181)</f>
        <v>-143</v>
      </c>
      <c r="DV182" s="70">
        <f t="shared" si="822"/>
        <v>-280</v>
      </c>
      <c r="DW182" s="70">
        <f t="shared" ref="DW182" si="823">SUM(DW173:DW181)</f>
        <v>-25</v>
      </c>
      <c r="DX182" s="70">
        <f t="shared" ref="DX182:DY182" si="824">SUM(DX173:DX181)</f>
        <v>-79</v>
      </c>
      <c r="DY182" s="70">
        <f t="shared" si="824"/>
        <v>-44</v>
      </c>
      <c r="DZ182" s="326"/>
      <c r="EA182" s="249">
        <f>EA173+EA176+EA179+EA180+EA181</f>
        <v>10</v>
      </c>
    </row>
    <row r="183" spans="1:132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325"/>
      <c r="EA183" s="87"/>
    </row>
    <row r="184" spans="1:132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1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5">
        <v>17</v>
      </c>
      <c r="BI184" s="442">
        <v>7</v>
      </c>
      <c r="BJ184" s="442">
        <v>2</v>
      </c>
      <c r="BK184" s="442">
        <v>0</v>
      </c>
      <c r="BL184" s="194">
        <v>2</v>
      </c>
      <c r="BM184" s="194">
        <v>24</v>
      </c>
      <c r="BN184" s="194">
        <v>0</v>
      </c>
      <c r="BO184" s="194">
        <v>80</v>
      </c>
      <c r="BP184" s="194">
        <v>45</v>
      </c>
      <c r="BQ184" s="194">
        <v>80</v>
      </c>
      <c r="BR184" s="194">
        <v>22</v>
      </c>
      <c r="BS184" s="194">
        <v>7</v>
      </c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DZ184" s="325"/>
      <c r="EA184" s="61">
        <f>'MONTHLY SUMMARIES'!J136</f>
        <v>7</v>
      </c>
      <c r="EB184" s="194"/>
    </row>
    <row r="185" spans="1:132" s="56" customFormat="1" x14ac:dyDescent="0.2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1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5">
        <v>17</v>
      </c>
      <c r="BI185" s="442">
        <v>7</v>
      </c>
      <c r="BJ185" s="442">
        <v>2</v>
      </c>
      <c r="BK185" s="442">
        <v>0</v>
      </c>
      <c r="BL185" s="194">
        <v>2</v>
      </c>
      <c r="BM185" s="194">
        <v>24</v>
      </c>
      <c r="BN185" s="194">
        <v>0</v>
      </c>
      <c r="BO185" s="194">
        <v>80</v>
      </c>
      <c r="BP185" s="194">
        <v>45</v>
      </c>
      <c r="BQ185" s="194">
        <v>80</v>
      </c>
      <c r="BR185" s="194">
        <v>22</v>
      </c>
      <c r="BS185" s="194">
        <v>7</v>
      </c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DZ185" s="325"/>
      <c r="EA185" s="75">
        <f>EA184-EA186</f>
        <v>7</v>
      </c>
      <c r="EB185" s="194"/>
    </row>
    <row r="186" spans="1:132" s="56" customFormat="1" x14ac:dyDescent="0.2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>
        <v>0</v>
      </c>
      <c r="BR186" s="194">
        <v>0</v>
      </c>
      <c r="BS186" s="194">
        <v>0</v>
      </c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DZ186" s="325"/>
      <c r="EA186" s="61">
        <f>IF(ISERROR(GETPIVOTDATA("VALUE",'CRS ESCO pvt'!$I$2,"DATE_FILE",$EA$8,"COMPANY",$EA$6,"TRIM_CAT","Residential-ESCO","TRIM_LINE",99))=TRUE,0,GETPIVOTDATA("VALUE",'CRS ESCO pvt'!$I$2,"DATE_FILE",$EA$8,"COMPANY",$EA$6,"TRIM_CAT","Residential-ESCO","TRIM_LINE",99))</f>
        <v>0</v>
      </c>
      <c r="EB186" s="194"/>
    </row>
    <row r="187" spans="1:132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1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5">
        <v>5</v>
      </c>
      <c r="BI187" s="442">
        <v>2</v>
      </c>
      <c r="BJ187" s="442">
        <v>1</v>
      </c>
      <c r="BK187" s="442">
        <v>0</v>
      </c>
      <c r="BL187" s="194">
        <v>0</v>
      </c>
      <c r="BM187" s="194">
        <v>7</v>
      </c>
      <c r="BN187" s="194">
        <v>0</v>
      </c>
      <c r="BO187" s="194">
        <v>4</v>
      </c>
      <c r="BP187" s="194">
        <v>1</v>
      </c>
      <c r="BQ187" s="194">
        <v>4</v>
      </c>
      <c r="BR187" s="194">
        <v>18</v>
      </c>
      <c r="BS187" s="194">
        <v>6</v>
      </c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DZ187" s="325"/>
      <c r="EA187" s="61">
        <f>'MONTHLY SUMMARIES'!J137</f>
        <v>6</v>
      </c>
      <c r="EB187" s="194"/>
    </row>
    <row r="188" spans="1:132" s="56" customFormat="1" x14ac:dyDescent="0.2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1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5">
        <v>5</v>
      </c>
      <c r="BI188" s="442">
        <v>2</v>
      </c>
      <c r="BJ188" s="442">
        <v>1</v>
      </c>
      <c r="BK188" s="442">
        <v>0</v>
      </c>
      <c r="BL188" s="194">
        <v>0</v>
      </c>
      <c r="BM188" s="194">
        <v>7</v>
      </c>
      <c r="BN188" s="194">
        <v>0</v>
      </c>
      <c r="BO188" s="194">
        <v>4</v>
      </c>
      <c r="BP188" s="194">
        <v>1</v>
      </c>
      <c r="BQ188" s="194">
        <v>4</v>
      </c>
      <c r="BR188" s="194">
        <v>18</v>
      </c>
      <c r="BS188" s="194">
        <v>6</v>
      </c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DZ188" s="325"/>
      <c r="EA188" s="75">
        <f>EA187-EA189</f>
        <v>6</v>
      </c>
      <c r="EB188" s="194"/>
    </row>
    <row r="189" spans="1:132" s="56" customFormat="1" x14ac:dyDescent="0.2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1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DZ189" s="325"/>
      <c r="EA189" s="61">
        <f>IF(ISERROR(GETPIVOTDATA("VALUE",'CRS ESCO pvt'!$I$2,"DATE_FILE",$EA$8,"COMPANY",$EA$6,"TRIM_CAT","Low Income Residential-ESCO","TRIM_LINE",99))=TRUE,0,GETPIVOTDATA("VALUE",'CRS ESCO pvt'!$I$2,"DATE_FILE",$EA$8,"COMPANY",$EA$6,"TRIM_CAT","Low Income Residential-ESCO","TRIM_LINE",99))</f>
        <v>0</v>
      </c>
      <c r="EB189" s="194"/>
    </row>
    <row r="190" spans="1:132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1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5">
        <v>8</v>
      </c>
      <c r="BI190" s="442">
        <v>6</v>
      </c>
      <c r="BJ190" s="442">
        <v>7</v>
      </c>
      <c r="BK190" s="442">
        <v>0</v>
      </c>
      <c r="BL190" s="194">
        <v>11</v>
      </c>
      <c r="BM190" s="194">
        <v>3</v>
      </c>
      <c r="BN190" s="194">
        <v>0</v>
      </c>
      <c r="BO190" s="194">
        <v>0</v>
      </c>
      <c r="BP190" s="194">
        <v>1</v>
      </c>
      <c r="BQ190" s="194">
        <v>0</v>
      </c>
      <c r="BR190" s="194">
        <v>3</v>
      </c>
      <c r="BS190" s="194">
        <v>2</v>
      </c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DZ190" s="325"/>
      <c r="EA190" s="61">
        <f>'MONTHLY SUMMARIES'!J138</f>
        <v>2</v>
      </c>
    </row>
    <row r="191" spans="1:132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5">
        <v>0</v>
      </c>
      <c r="BI191" s="442">
        <v>0</v>
      </c>
      <c r="BJ191" s="442">
        <v>0</v>
      </c>
      <c r="BK191" s="442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>
        <v>0</v>
      </c>
      <c r="BR191" s="194">
        <v>0</v>
      </c>
      <c r="BS191" s="194">
        <v>0</v>
      </c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DZ191" s="325"/>
      <c r="EA191" s="61">
        <f>'MONTHLY SUMMARIES'!J139</f>
        <v>0</v>
      </c>
    </row>
    <row r="192" spans="1:132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442">
        <v>0</v>
      </c>
      <c r="BJ192" s="442">
        <v>0</v>
      </c>
      <c r="BK192" s="442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DZ192" s="325"/>
      <c r="EA192" s="61">
        <f>'MONTHLY SUMMARIES'!J140</f>
        <v>0</v>
      </c>
    </row>
    <row r="193" spans="1:131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2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6">
        <v>30</v>
      </c>
      <c r="BI193" s="443">
        <v>15</v>
      </c>
      <c r="BJ193" s="443">
        <v>10</v>
      </c>
      <c r="BK193" s="443">
        <v>0</v>
      </c>
      <c r="BL193" s="195">
        <v>13</v>
      </c>
      <c r="BM193" s="195">
        <v>34</v>
      </c>
      <c r="BN193" s="195">
        <v>0</v>
      </c>
      <c r="BO193" s="195">
        <v>84</v>
      </c>
      <c r="BP193" s="195">
        <v>47</v>
      </c>
      <c r="BQ193" s="195">
        <v>84</v>
      </c>
      <c r="BR193" s="195">
        <v>43</v>
      </c>
      <c r="BS193" s="195">
        <v>15</v>
      </c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DZ193" s="326"/>
      <c r="EA193" s="249">
        <f>EA184+EA187+EA190+EA191+EA192</f>
        <v>15</v>
      </c>
    </row>
    <row r="194" spans="1:131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325"/>
      <c r="EA194" s="87"/>
    </row>
    <row r="195" spans="1:131" s="56" customFormat="1" x14ac:dyDescent="0.25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1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5">
        <v>1516</v>
      </c>
      <c r="BI195" s="442">
        <v>1309</v>
      </c>
      <c r="BJ195" s="442">
        <v>1186</v>
      </c>
      <c r="BK195" s="442">
        <v>1241</v>
      </c>
      <c r="BL195" s="194">
        <v>1414</v>
      </c>
      <c r="BM195" s="194">
        <v>1666</v>
      </c>
      <c r="BN195" s="194">
        <v>1976</v>
      </c>
      <c r="BO195" s="194">
        <v>2193</v>
      </c>
      <c r="BP195" s="194">
        <v>2064</v>
      </c>
      <c r="BQ195" s="194">
        <v>2193</v>
      </c>
      <c r="BR195" s="194">
        <v>2118</v>
      </c>
      <c r="BS195" s="194">
        <v>1715</v>
      </c>
      <c r="BT195" s="194"/>
      <c r="BU195" s="106">
        <f t="shared" ref="BU195:DY195" si="825">O195-C195</f>
        <v>-604</v>
      </c>
      <c r="BV195" s="106">
        <f t="shared" si="825"/>
        <v>-1350</v>
      </c>
      <c r="BW195" s="106">
        <f t="shared" si="825"/>
        <v>-2472</v>
      </c>
      <c r="BX195" s="106">
        <f t="shared" si="825"/>
        <v>-2613</v>
      </c>
      <c r="BY195" s="106">
        <f t="shared" si="825"/>
        <v>-2570</v>
      </c>
      <c r="BZ195" s="106">
        <f t="shared" si="825"/>
        <v>-2445</v>
      </c>
      <c r="CA195" s="106">
        <f t="shared" si="825"/>
        <v>-2210</v>
      </c>
      <c r="CB195" s="106">
        <f t="shared" si="825"/>
        <v>-2073</v>
      </c>
      <c r="CC195" s="106">
        <f t="shared" si="825"/>
        <v>-1541</v>
      </c>
      <c r="CD195" s="106">
        <f t="shared" si="825"/>
        <v>-1032</v>
      </c>
      <c r="CE195" s="106">
        <f t="shared" si="825"/>
        <v>-516</v>
      </c>
      <c r="CF195" s="106">
        <f t="shared" si="825"/>
        <v>-361</v>
      </c>
      <c r="CG195" s="106">
        <f t="shared" si="825"/>
        <v>-202</v>
      </c>
      <c r="CH195" s="106">
        <f t="shared" si="825"/>
        <v>64</v>
      </c>
      <c r="CI195" s="106">
        <f t="shared" si="825"/>
        <v>490</v>
      </c>
      <c r="CJ195" s="106">
        <f t="shared" si="825"/>
        <v>1040</v>
      </c>
      <c r="CK195" s="106">
        <f t="shared" si="825"/>
        <v>2212</v>
      </c>
      <c r="CL195" s="106">
        <f t="shared" si="825"/>
        <v>2633</v>
      </c>
      <c r="CM195" s="194">
        <f t="shared" si="825"/>
        <v>2697</v>
      </c>
      <c r="CN195" s="194">
        <f t="shared" si="825"/>
        <v>2582</v>
      </c>
      <c r="CO195" s="194">
        <f t="shared" si="825"/>
        <v>2289</v>
      </c>
      <c r="CP195" s="194">
        <f t="shared" si="825"/>
        <v>1989</v>
      </c>
      <c r="CQ195" s="56">
        <f t="shared" si="825"/>
        <v>1485</v>
      </c>
      <c r="CR195" s="56">
        <f t="shared" si="825"/>
        <v>1329</v>
      </c>
      <c r="CS195" s="56">
        <f t="shared" si="825"/>
        <v>1377</v>
      </c>
      <c r="CT195" s="56">
        <f t="shared" si="825"/>
        <v>1479</v>
      </c>
      <c r="CU195" s="56">
        <f t="shared" si="825"/>
        <v>1530</v>
      </c>
      <c r="CV195" s="56">
        <f t="shared" si="825"/>
        <v>976</v>
      </c>
      <c r="CW195" s="56">
        <f t="shared" si="825"/>
        <v>-296</v>
      </c>
      <c r="CX195" s="56">
        <f t="shared" si="825"/>
        <v>-596</v>
      </c>
      <c r="CY195" s="56">
        <f t="shared" si="825"/>
        <v>-753</v>
      </c>
      <c r="CZ195" s="56">
        <f t="shared" si="825"/>
        <v>-722</v>
      </c>
      <c r="DA195" s="56">
        <f t="shared" si="825"/>
        <v>-780</v>
      </c>
      <c r="DB195" s="56">
        <f t="shared" si="825"/>
        <v>-845</v>
      </c>
      <c r="DC195" s="56">
        <f t="shared" si="825"/>
        <v>-749</v>
      </c>
      <c r="DD195" s="56">
        <f t="shared" si="825"/>
        <v>-622</v>
      </c>
      <c r="DE195" s="56">
        <f t="shared" si="825"/>
        <v>-634</v>
      </c>
      <c r="DF195" s="56">
        <f t="shared" si="825"/>
        <v>-700</v>
      </c>
      <c r="DG195" s="56">
        <f t="shared" si="825"/>
        <v>-501</v>
      </c>
      <c r="DH195" s="56">
        <f t="shared" si="825"/>
        <v>-317</v>
      </c>
      <c r="DI195" s="56">
        <f t="shared" si="825"/>
        <v>-218</v>
      </c>
      <c r="DJ195" s="56">
        <f t="shared" si="825"/>
        <v>-221</v>
      </c>
      <c r="DK195" s="56">
        <f t="shared" si="825"/>
        <v>-410</v>
      </c>
      <c r="DL195" s="56">
        <f t="shared" si="825"/>
        <v>-298</v>
      </c>
      <c r="DM195" s="56">
        <f t="shared" si="825"/>
        <v>-166</v>
      </c>
      <c r="DN195" s="56">
        <f t="shared" si="825"/>
        <v>-104</v>
      </c>
      <c r="DO195" s="56">
        <f t="shared" si="825"/>
        <v>58</v>
      </c>
      <c r="DP195" s="56">
        <f t="shared" si="825"/>
        <v>-101</v>
      </c>
      <c r="DQ195" s="56">
        <f t="shared" si="825"/>
        <v>-172</v>
      </c>
      <c r="DR195" s="56">
        <f t="shared" si="825"/>
        <v>-150</v>
      </c>
      <c r="DS195" s="56">
        <f t="shared" si="825"/>
        <v>-467</v>
      </c>
      <c r="DT195" s="56">
        <f t="shared" si="825"/>
        <v>-359</v>
      </c>
      <c r="DU195" s="56">
        <f t="shared" si="825"/>
        <v>-62</v>
      </c>
      <c r="DV195" s="56">
        <f t="shared" si="825"/>
        <v>-256</v>
      </c>
      <c r="DW195" s="56">
        <f t="shared" si="825"/>
        <v>133</v>
      </c>
      <c r="DX195" s="56">
        <f t="shared" si="825"/>
        <v>58</v>
      </c>
      <c r="DY195" s="56">
        <f t="shared" si="825"/>
        <v>-124</v>
      </c>
      <c r="DZ195" s="325"/>
      <c r="EA195" s="61">
        <f>'MONTHLY SUMMARIES'!J143</f>
        <v>1715</v>
      </c>
    </row>
    <row r="196" spans="1:131" s="56" customFormat="1" x14ac:dyDescent="0.2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495</v>
      </c>
      <c r="X196" s="107">
        <f>X195-X197</f>
        <v>475</v>
      </c>
      <c r="Y196" s="205">
        <f>Y195-Y197</f>
        <v>514</v>
      </c>
      <c r="Z196" s="205">
        <f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1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5">
        <v>1516</v>
      </c>
      <c r="BI196" s="442">
        <v>1309</v>
      </c>
      <c r="BJ196" s="442">
        <v>1186</v>
      </c>
      <c r="BK196" s="442">
        <v>1240</v>
      </c>
      <c r="BL196" s="194">
        <v>1413</v>
      </c>
      <c r="BM196" s="194">
        <v>1665</v>
      </c>
      <c r="BN196" s="194">
        <v>1975</v>
      </c>
      <c r="BO196" s="194">
        <v>2192</v>
      </c>
      <c r="BP196" s="194">
        <v>2063</v>
      </c>
      <c r="BQ196" s="194">
        <v>2191</v>
      </c>
      <c r="BR196" s="194">
        <v>2117</v>
      </c>
      <c r="BS196" s="194">
        <v>1715</v>
      </c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DZ196" s="325"/>
      <c r="EA196" s="75">
        <f>EA195-EA197</f>
        <v>1715</v>
      </c>
    </row>
    <row r="197" spans="1:131" s="56" customFormat="1" x14ac:dyDescent="0.2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1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5">
        <v>0</v>
      </c>
      <c r="BI197" s="442">
        <v>0</v>
      </c>
      <c r="BJ197" s="442">
        <v>0</v>
      </c>
      <c r="BK197" s="442">
        <v>1</v>
      </c>
      <c r="BL197" s="194">
        <v>1</v>
      </c>
      <c r="BM197" s="194">
        <v>1</v>
      </c>
      <c r="BN197" s="194">
        <v>1</v>
      </c>
      <c r="BO197" s="194">
        <v>1</v>
      </c>
      <c r="BP197" s="194">
        <v>1</v>
      </c>
      <c r="BQ197" s="194">
        <v>2</v>
      </c>
      <c r="BR197" s="194">
        <v>1</v>
      </c>
      <c r="BS197" s="194">
        <v>0</v>
      </c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DZ197" s="325"/>
      <c r="EA197" s="61">
        <f>IF(ISERROR(GETPIVOTDATA("VALUE",'CRS ESCO pvt'!$I$2,"DATE_FILE",$EA$8,"COMPANY",$EA$6,"TRIM_CAT","Residential-ESCO","TRIM_LINE",A194))=TRUE,0,GETPIVOTDATA("VALUE",'CRS ESCO pvt'!$I$2,"DATE_FILE",$EA$8,"COMPANY",$EA$6,"TRIM_CAT","Residential-ESCO","TRIM_LINE",A194))</f>
        <v>0</v>
      </c>
    </row>
    <row r="198" spans="1:131" s="56" customFormat="1" x14ac:dyDescent="0.25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1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5">
        <v>673</v>
      </c>
      <c r="BI198" s="442">
        <v>564</v>
      </c>
      <c r="BJ198" s="442">
        <v>504</v>
      </c>
      <c r="BK198" s="442">
        <v>529</v>
      </c>
      <c r="BL198" s="194">
        <v>554</v>
      </c>
      <c r="BM198" s="194">
        <v>668</v>
      </c>
      <c r="BN198" s="194">
        <v>709</v>
      </c>
      <c r="BO198" s="194">
        <v>368</v>
      </c>
      <c r="BP198" s="194">
        <v>401</v>
      </c>
      <c r="BQ198" s="194">
        <v>368</v>
      </c>
      <c r="BR198" s="194">
        <v>365</v>
      </c>
      <c r="BS198" s="194">
        <v>323</v>
      </c>
      <c r="BT198" s="194"/>
      <c r="BU198" s="106">
        <f t="shared" ref="BU198:DY198" si="826">O198-C198</f>
        <v>-145</v>
      </c>
      <c r="BV198" s="106">
        <f t="shared" si="826"/>
        <v>-254</v>
      </c>
      <c r="BW198" s="106">
        <f t="shared" si="826"/>
        <v>-522</v>
      </c>
      <c r="BX198" s="106">
        <f t="shared" si="826"/>
        <v>-584</v>
      </c>
      <c r="BY198" s="106">
        <f t="shared" si="826"/>
        <v>-588</v>
      </c>
      <c r="BZ198" s="106">
        <f t="shared" si="826"/>
        <v>-614</v>
      </c>
      <c r="CA198" s="106">
        <f t="shared" si="826"/>
        <v>-619</v>
      </c>
      <c r="CB198" s="106">
        <f t="shared" si="826"/>
        <v>-605</v>
      </c>
      <c r="CC198" s="106">
        <f t="shared" si="826"/>
        <v>-477</v>
      </c>
      <c r="CD198" s="106">
        <f t="shared" si="826"/>
        <v>-311</v>
      </c>
      <c r="CE198" s="106">
        <f t="shared" si="826"/>
        <v>-150</v>
      </c>
      <c r="CF198" s="106">
        <f t="shared" si="826"/>
        <v>-112</v>
      </c>
      <c r="CG198" s="106">
        <f t="shared" si="826"/>
        <v>-59</v>
      </c>
      <c r="CH198" s="106">
        <f t="shared" si="826"/>
        <v>8</v>
      </c>
      <c r="CI198" s="106">
        <f t="shared" si="826"/>
        <v>71</v>
      </c>
      <c r="CJ198" s="106">
        <f t="shared" si="826"/>
        <v>173</v>
      </c>
      <c r="CK198" s="106">
        <f t="shared" si="826"/>
        <v>459</v>
      </c>
      <c r="CL198" s="106">
        <f t="shared" si="826"/>
        <v>623</v>
      </c>
      <c r="CM198" s="194">
        <f t="shared" si="826"/>
        <v>743</v>
      </c>
      <c r="CN198" s="194">
        <f t="shared" si="826"/>
        <v>819</v>
      </c>
      <c r="CO198" s="194">
        <f t="shared" si="826"/>
        <v>680</v>
      </c>
      <c r="CP198" s="194">
        <f t="shared" si="826"/>
        <v>626</v>
      </c>
      <c r="CQ198" s="56">
        <f t="shared" si="826"/>
        <v>445</v>
      </c>
      <c r="CR198" s="56">
        <f t="shared" si="826"/>
        <v>365</v>
      </c>
      <c r="CS198" s="56">
        <f t="shared" si="826"/>
        <v>402</v>
      </c>
      <c r="CT198" s="56">
        <f t="shared" si="826"/>
        <v>422</v>
      </c>
      <c r="CU198" s="56">
        <f t="shared" si="826"/>
        <v>519</v>
      </c>
      <c r="CV198" s="56">
        <f t="shared" si="826"/>
        <v>455</v>
      </c>
      <c r="CW198" s="56">
        <f t="shared" si="826"/>
        <v>121</v>
      </c>
      <c r="CX198" s="56">
        <f t="shared" si="826"/>
        <v>15</v>
      </c>
      <c r="CY198" s="56">
        <f t="shared" si="826"/>
        <v>-91</v>
      </c>
      <c r="CZ198" s="56">
        <f t="shared" si="826"/>
        <v>-147</v>
      </c>
      <c r="DA198" s="56">
        <f t="shared" si="826"/>
        <v>-80</v>
      </c>
      <c r="DB198" s="56">
        <f t="shared" si="826"/>
        <v>-146</v>
      </c>
      <c r="DC198" s="56">
        <f t="shared" si="826"/>
        <v>-95</v>
      </c>
      <c r="DD198" s="56">
        <f t="shared" si="826"/>
        <v>-52</v>
      </c>
      <c r="DE198" s="56">
        <f t="shared" si="826"/>
        <v>-82</v>
      </c>
      <c r="DF198" s="56">
        <f t="shared" si="826"/>
        <v>-73</v>
      </c>
      <c r="DG198" s="56">
        <f t="shared" si="826"/>
        <v>52</v>
      </c>
      <c r="DH198" s="56">
        <f t="shared" si="826"/>
        <v>107</v>
      </c>
      <c r="DI198" s="56">
        <f t="shared" si="826"/>
        <v>162</v>
      </c>
      <c r="DJ198" s="56">
        <f t="shared" si="826"/>
        <v>187</v>
      </c>
      <c r="DK198" s="56">
        <f t="shared" si="826"/>
        <v>134</v>
      </c>
      <c r="DL198" s="56">
        <f t="shared" si="826"/>
        <v>119</v>
      </c>
      <c r="DM198" s="56">
        <f t="shared" si="826"/>
        <v>51</v>
      </c>
      <c r="DN198" s="56">
        <f t="shared" si="826"/>
        <v>57</v>
      </c>
      <c r="DO198" s="56">
        <f t="shared" si="826"/>
        <v>79</v>
      </c>
      <c r="DP198" s="56">
        <f t="shared" si="826"/>
        <v>40</v>
      </c>
      <c r="DQ198" s="56">
        <f t="shared" si="826"/>
        <v>33</v>
      </c>
      <c r="DR198" s="56">
        <f t="shared" si="826"/>
        <v>4</v>
      </c>
      <c r="DS198" s="56">
        <f t="shared" si="826"/>
        <v>-132</v>
      </c>
      <c r="DT198" s="56">
        <f t="shared" si="826"/>
        <v>-200</v>
      </c>
      <c r="DU198" s="56">
        <f t="shared" si="826"/>
        <v>-545</v>
      </c>
      <c r="DV198" s="56">
        <f t="shared" si="826"/>
        <v>-588</v>
      </c>
      <c r="DW198" s="56">
        <f t="shared" si="826"/>
        <v>-578</v>
      </c>
      <c r="DX198" s="56">
        <f t="shared" si="826"/>
        <v>-581</v>
      </c>
      <c r="DY198" s="56">
        <f t="shared" si="826"/>
        <v>-489</v>
      </c>
      <c r="DZ198" s="325"/>
      <c r="EA198" s="61">
        <f>'MONTHLY SUMMARIES'!J144</f>
        <v>323</v>
      </c>
    </row>
    <row r="199" spans="1:131" s="56" customFormat="1" x14ac:dyDescent="0.2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160</v>
      </c>
      <c r="X199" s="107">
        <f>X198-X200</f>
        <v>135</v>
      </c>
      <c r="Y199" s="205">
        <f>Y198-Y200</f>
        <v>134</v>
      </c>
      <c r="Z199" s="205">
        <f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1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5">
        <v>673</v>
      </c>
      <c r="BI199" s="442">
        <v>564</v>
      </c>
      <c r="BJ199" s="442">
        <v>503</v>
      </c>
      <c r="BK199" s="442">
        <v>528</v>
      </c>
      <c r="BL199" s="194">
        <v>553</v>
      </c>
      <c r="BM199" s="194">
        <v>667</v>
      </c>
      <c r="BN199" s="194">
        <v>708</v>
      </c>
      <c r="BO199" s="194">
        <v>368</v>
      </c>
      <c r="BP199" s="194">
        <v>399</v>
      </c>
      <c r="BQ199" s="194">
        <v>367</v>
      </c>
      <c r="BR199" s="194">
        <v>364</v>
      </c>
      <c r="BS199" s="194">
        <v>323</v>
      </c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DZ199" s="325"/>
      <c r="EA199" s="75">
        <f>EA198-EA200</f>
        <v>323</v>
      </c>
    </row>
    <row r="200" spans="1:131" s="56" customFormat="1" x14ac:dyDescent="0.2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1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5">
        <v>0</v>
      </c>
      <c r="BI200" s="442">
        <v>0</v>
      </c>
      <c r="BJ200" s="442">
        <v>1</v>
      </c>
      <c r="BK200" s="442">
        <v>1</v>
      </c>
      <c r="BL200" s="194">
        <v>1</v>
      </c>
      <c r="BM200" s="194">
        <v>1</v>
      </c>
      <c r="BN200" s="194">
        <v>1</v>
      </c>
      <c r="BO200" s="194">
        <v>0</v>
      </c>
      <c r="BP200" s="194">
        <v>2</v>
      </c>
      <c r="BQ200" s="194">
        <v>1</v>
      </c>
      <c r="BR200" s="194">
        <v>1</v>
      </c>
      <c r="BS200" s="194">
        <v>0</v>
      </c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DZ200" s="325"/>
      <c r="EA200" s="61">
        <f>IF(ISERROR(GETPIVOTDATA("VALUE",'CRS ESCO pvt'!$I$2,"DATE_FILE",$EA$8,"COMPANY",$EA$6,"TRIM_CAT","Low Income Residential-ESCO","TRIM_LINE",A194))=TRUE,0,GETPIVOTDATA("VALUE",'CRS ESCO pvt'!$I$2,"DATE_FILE",$EA$8,"COMPANY",$EA$6,"TRIM_CAT","Low Income Residential-ESCO","TRIM_LINE",A194))</f>
        <v>0</v>
      </c>
    </row>
    <row r="201" spans="1:131" s="56" customFormat="1" x14ac:dyDescent="0.25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1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5">
        <v>40</v>
      </c>
      <c r="BI201" s="442">
        <v>45</v>
      </c>
      <c r="BJ201" s="442">
        <v>46</v>
      </c>
      <c r="BK201" s="442">
        <v>53</v>
      </c>
      <c r="BL201" s="194">
        <v>47</v>
      </c>
      <c r="BM201" s="194">
        <v>46</v>
      </c>
      <c r="BN201" s="194">
        <v>44</v>
      </c>
      <c r="BO201" s="194">
        <v>33</v>
      </c>
      <c r="BP201" s="194">
        <v>36</v>
      </c>
      <c r="BQ201" s="194">
        <v>33</v>
      </c>
      <c r="BR201" s="194">
        <v>37</v>
      </c>
      <c r="BS201" s="194">
        <v>32</v>
      </c>
      <c r="BT201" s="194"/>
      <c r="BU201" s="106">
        <f t="shared" ref="BU201:CD203" si="827">O201-C201</f>
        <v>-13</v>
      </c>
      <c r="BV201" s="106">
        <f t="shared" si="827"/>
        <v>-57</v>
      </c>
      <c r="BW201" s="106">
        <f t="shared" si="827"/>
        <v>-77</v>
      </c>
      <c r="BX201" s="106">
        <f t="shared" si="827"/>
        <v>-68</v>
      </c>
      <c r="BY201" s="106">
        <f t="shared" si="827"/>
        <v>-43</v>
      </c>
      <c r="BZ201" s="106">
        <f t="shared" si="827"/>
        <v>-26</v>
      </c>
      <c r="CA201" s="106">
        <f t="shared" si="827"/>
        <v>5</v>
      </c>
      <c r="CB201" s="106">
        <f t="shared" si="827"/>
        <v>24</v>
      </c>
      <c r="CC201" s="106">
        <f t="shared" si="827"/>
        <v>49</v>
      </c>
      <c r="CD201" s="106">
        <f t="shared" si="827"/>
        <v>69</v>
      </c>
      <c r="CE201" s="106">
        <f t="shared" ref="CE201:CN203" si="828">Y201-M201</f>
        <v>61</v>
      </c>
      <c r="CF201" s="106">
        <f t="shared" si="828"/>
        <v>56</v>
      </c>
      <c r="CG201" s="106">
        <f t="shared" si="828"/>
        <v>47</v>
      </c>
      <c r="CH201" s="106">
        <f t="shared" si="828"/>
        <v>58</v>
      </c>
      <c r="CI201" s="106">
        <f t="shared" si="828"/>
        <v>74</v>
      </c>
      <c r="CJ201" s="106">
        <f t="shared" si="828"/>
        <v>67</v>
      </c>
      <c r="CK201" s="106">
        <f t="shared" si="828"/>
        <v>58</v>
      </c>
      <c r="CL201" s="106">
        <f t="shared" si="828"/>
        <v>53</v>
      </c>
      <c r="CM201" s="194">
        <f t="shared" si="828"/>
        <v>50</v>
      </c>
      <c r="CN201" s="194">
        <f t="shared" si="828"/>
        <v>39</v>
      </c>
      <c r="CO201" s="194">
        <f t="shared" ref="CO201:CX203" si="829">AI201-W201</f>
        <v>14</v>
      </c>
      <c r="CP201" s="194">
        <f t="shared" si="829"/>
        <v>-8</v>
      </c>
      <c r="CQ201" s="56">
        <f t="shared" si="829"/>
        <v>-13</v>
      </c>
      <c r="CR201" s="56">
        <f t="shared" si="829"/>
        <v>-13</v>
      </c>
      <c r="CS201" s="56">
        <f t="shared" si="829"/>
        <v>16</v>
      </c>
      <c r="CT201" s="56">
        <f t="shared" si="829"/>
        <v>33</v>
      </c>
      <c r="CU201" s="56">
        <f t="shared" si="829"/>
        <v>21</v>
      </c>
      <c r="CV201" s="56">
        <f t="shared" si="829"/>
        <v>16</v>
      </c>
      <c r="CW201" s="56">
        <f t="shared" si="829"/>
        <v>-6</v>
      </c>
      <c r="CX201" s="56">
        <f t="shared" si="829"/>
        <v>-18</v>
      </c>
      <c r="CY201" s="56">
        <f t="shared" ref="CY201:DH203" si="830">AS201-AG201</f>
        <v>-30</v>
      </c>
      <c r="CZ201" s="56">
        <f t="shared" si="830"/>
        <v>-37</v>
      </c>
      <c r="DA201" s="56">
        <f t="shared" si="830"/>
        <v>-40</v>
      </c>
      <c r="DB201" s="56">
        <f t="shared" si="830"/>
        <v>-41</v>
      </c>
      <c r="DC201" s="56">
        <f t="shared" si="830"/>
        <v>-35</v>
      </c>
      <c r="DD201" s="56">
        <f t="shared" si="830"/>
        <v>-4</v>
      </c>
      <c r="DE201" s="56">
        <f t="shared" si="830"/>
        <v>-12</v>
      </c>
      <c r="DF201" s="56">
        <f t="shared" si="830"/>
        <v>-18</v>
      </c>
      <c r="DG201" s="56">
        <f t="shared" si="830"/>
        <v>-24</v>
      </c>
      <c r="DH201" s="56">
        <f t="shared" si="830"/>
        <v>-20</v>
      </c>
      <c r="DI201" s="56">
        <f t="shared" ref="DI201:DY203" si="831">BC201-AQ201</f>
        <v>-6</v>
      </c>
      <c r="DJ201" s="56">
        <f t="shared" si="831"/>
        <v>-18</v>
      </c>
      <c r="DK201" s="56">
        <f t="shared" si="831"/>
        <v>-29</v>
      </c>
      <c r="DL201" s="56">
        <f t="shared" si="831"/>
        <v>-29</v>
      </c>
      <c r="DM201" s="56">
        <f t="shared" si="831"/>
        <v>-15</v>
      </c>
      <c r="DN201" s="56">
        <f t="shared" si="831"/>
        <v>-18</v>
      </c>
      <c r="DO201" s="56">
        <f t="shared" si="831"/>
        <v>-3</v>
      </c>
      <c r="DP201" s="56">
        <f t="shared" si="831"/>
        <v>-31</v>
      </c>
      <c r="DQ201" s="56">
        <f t="shared" si="831"/>
        <v>-37</v>
      </c>
      <c r="DR201" s="56">
        <f t="shared" si="831"/>
        <v>-54</v>
      </c>
      <c r="DS201" s="56">
        <f t="shared" si="831"/>
        <v>-49</v>
      </c>
      <c r="DT201" s="56">
        <f t="shared" si="831"/>
        <v>-44</v>
      </c>
      <c r="DU201" s="56">
        <f t="shared" si="831"/>
        <v>-43</v>
      </c>
      <c r="DV201" s="56">
        <f t="shared" si="831"/>
        <v>-20</v>
      </c>
      <c r="DW201" s="56">
        <f t="shared" si="831"/>
        <v>-13</v>
      </c>
      <c r="DX201" s="56">
        <f t="shared" si="831"/>
        <v>-9</v>
      </c>
      <c r="DY201" s="56">
        <f t="shared" si="831"/>
        <v>-14</v>
      </c>
      <c r="DZ201" s="325"/>
      <c r="EA201" s="61">
        <f>'MONTHLY SUMMARIES'!J145</f>
        <v>32</v>
      </c>
    </row>
    <row r="202" spans="1:131" s="56" customFormat="1" x14ac:dyDescent="0.25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1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5">
        <v>2</v>
      </c>
      <c r="BI202" s="442">
        <v>1</v>
      </c>
      <c r="BJ202" s="442">
        <v>0</v>
      </c>
      <c r="BK202" s="442">
        <v>0</v>
      </c>
      <c r="BL202" s="194">
        <v>0</v>
      </c>
      <c r="BM202" s="194">
        <v>0</v>
      </c>
      <c r="BN202" s="194">
        <v>0</v>
      </c>
      <c r="BO202" s="194">
        <v>1</v>
      </c>
      <c r="BP202" s="194">
        <v>1</v>
      </c>
      <c r="BQ202" s="194">
        <v>1</v>
      </c>
      <c r="BR202" s="194">
        <v>0</v>
      </c>
      <c r="BS202" s="194">
        <v>0</v>
      </c>
      <c r="BT202" s="194"/>
      <c r="BU202" s="106">
        <f t="shared" si="827"/>
        <v>-3</v>
      </c>
      <c r="BV202" s="106">
        <f t="shared" si="827"/>
        <v>-5</v>
      </c>
      <c r="BW202" s="106">
        <f t="shared" si="827"/>
        <v>-3</v>
      </c>
      <c r="BX202" s="106">
        <f t="shared" si="827"/>
        <v>-2</v>
      </c>
      <c r="BY202" s="106">
        <f t="shared" si="827"/>
        <v>-1</v>
      </c>
      <c r="BZ202" s="106">
        <f t="shared" si="827"/>
        <v>1</v>
      </c>
      <c r="CA202" s="106">
        <f t="shared" si="827"/>
        <v>3</v>
      </c>
      <c r="CB202" s="106">
        <f t="shared" si="827"/>
        <v>3</v>
      </c>
      <c r="CC202" s="106">
        <f t="shared" si="827"/>
        <v>3</v>
      </c>
      <c r="CD202" s="106">
        <f t="shared" si="827"/>
        <v>3</v>
      </c>
      <c r="CE202" s="106">
        <f t="shared" si="828"/>
        <v>3</v>
      </c>
      <c r="CF202" s="106">
        <f t="shared" si="828"/>
        <v>3</v>
      </c>
      <c r="CG202" s="106">
        <f t="shared" si="828"/>
        <v>3</v>
      </c>
      <c r="CH202" s="106">
        <f t="shared" si="828"/>
        <v>3</v>
      </c>
      <c r="CI202" s="106">
        <f t="shared" si="828"/>
        <v>1</v>
      </c>
      <c r="CJ202" s="106">
        <f t="shared" si="828"/>
        <v>2</v>
      </c>
      <c r="CK202" s="106">
        <f t="shared" si="828"/>
        <v>0</v>
      </c>
      <c r="CL202" s="106">
        <f t="shared" si="828"/>
        <v>-2</v>
      </c>
      <c r="CM202" s="194">
        <f t="shared" si="828"/>
        <v>-2</v>
      </c>
      <c r="CN202" s="194">
        <f t="shared" si="828"/>
        <v>0</v>
      </c>
      <c r="CO202" s="194">
        <f t="shared" si="829"/>
        <v>0</v>
      </c>
      <c r="CP202" s="194">
        <f t="shared" si="829"/>
        <v>-1</v>
      </c>
      <c r="CQ202" s="56">
        <f t="shared" si="829"/>
        <v>-1</v>
      </c>
      <c r="CR202" s="56">
        <f t="shared" si="829"/>
        <v>-1</v>
      </c>
      <c r="CS202" s="56">
        <f t="shared" si="829"/>
        <v>-1</v>
      </c>
      <c r="CT202" s="56">
        <f t="shared" si="829"/>
        <v>0</v>
      </c>
      <c r="CU202" s="56">
        <f t="shared" si="829"/>
        <v>0</v>
      </c>
      <c r="CV202" s="56">
        <f t="shared" si="829"/>
        <v>-2</v>
      </c>
      <c r="CW202" s="56">
        <f t="shared" si="829"/>
        <v>0</v>
      </c>
      <c r="CX202" s="56">
        <f t="shared" si="829"/>
        <v>0</v>
      </c>
      <c r="CY202" s="56">
        <f t="shared" si="830"/>
        <v>-1</v>
      </c>
      <c r="CZ202" s="56">
        <f t="shared" si="830"/>
        <v>-3</v>
      </c>
      <c r="DA202" s="56">
        <f t="shared" si="830"/>
        <v>-2</v>
      </c>
      <c r="DB202" s="56">
        <f t="shared" si="830"/>
        <v>-1</v>
      </c>
      <c r="DC202" s="56">
        <f t="shared" si="830"/>
        <v>-1</v>
      </c>
      <c r="DD202" s="56">
        <f t="shared" si="830"/>
        <v>-1</v>
      </c>
      <c r="DE202" s="56">
        <f t="shared" si="830"/>
        <v>-2</v>
      </c>
      <c r="DF202" s="56">
        <f t="shared" si="830"/>
        <v>-3</v>
      </c>
      <c r="DG202" s="56">
        <f t="shared" si="830"/>
        <v>-2</v>
      </c>
      <c r="DH202" s="56">
        <f t="shared" si="830"/>
        <v>-1</v>
      </c>
      <c r="DI202" s="56">
        <f t="shared" si="831"/>
        <v>0</v>
      </c>
      <c r="DJ202" s="56">
        <f t="shared" si="831"/>
        <v>-1</v>
      </c>
      <c r="DK202" s="56">
        <f t="shared" si="831"/>
        <v>0</v>
      </c>
      <c r="DL202" s="56">
        <f t="shared" si="831"/>
        <v>0</v>
      </c>
      <c r="DM202" s="56">
        <f t="shared" si="831"/>
        <v>0</v>
      </c>
      <c r="DN202" s="56">
        <f t="shared" si="831"/>
        <v>1</v>
      </c>
      <c r="DO202" s="56">
        <f t="shared" si="831"/>
        <v>0</v>
      </c>
      <c r="DP202" s="56">
        <f t="shared" si="831"/>
        <v>-1</v>
      </c>
      <c r="DQ202" s="56">
        <f t="shared" si="831"/>
        <v>0</v>
      </c>
      <c r="DR202" s="56">
        <f t="shared" si="831"/>
        <v>0</v>
      </c>
      <c r="DS202" s="56">
        <f t="shared" si="831"/>
        <v>0</v>
      </c>
      <c r="DT202" s="56">
        <f t="shared" si="831"/>
        <v>0</v>
      </c>
      <c r="DU202" s="56">
        <f t="shared" si="831"/>
        <v>0</v>
      </c>
      <c r="DV202" s="56">
        <f t="shared" si="831"/>
        <v>1</v>
      </c>
      <c r="DW202" s="56">
        <f t="shared" si="831"/>
        <v>1</v>
      </c>
      <c r="DX202" s="56">
        <f t="shared" si="831"/>
        <v>0</v>
      </c>
      <c r="DY202" s="56">
        <f t="shared" si="831"/>
        <v>-1</v>
      </c>
      <c r="DZ202" s="325"/>
      <c r="EA202" s="61">
        <f>'MONTHLY SUMMARIES'!J146</f>
        <v>0</v>
      </c>
    </row>
    <row r="203" spans="1:131" s="56" customFormat="1" x14ac:dyDescent="0.25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1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5">
        <v>0</v>
      </c>
      <c r="BI203" s="442">
        <v>0</v>
      </c>
      <c r="BJ203" s="442">
        <v>0</v>
      </c>
      <c r="BK203" s="442">
        <v>0</v>
      </c>
      <c r="BL203" s="194">
        <v>0</v>
      </c>
      <c r="BM203" s="194">
        <v>0</v>
      </c>
      <c r="BN203" s="194">
        <v>0</v>
      </c>
      <c r="BO203" s="194">
        <v>0</v>
      </c>
      <c r="BP203" s="194">
        <v>0</v>
      </c>
      <c r="BQ203" s="194">
        <v>0</v>
      </c>
      <c r="BR203" s="194">
        <v>0</v>
      </c>
      <c r="BS203" s="194">
        <v>0</v>
      </c>
      <c r="BT203" s="194"/>
      <c r="BU203" s="106">
        <f t="shared" si="827"/>
        <v>2</v>
      </c>
      <c r="BV203" s="106">
        <f t="shared" si="827"/>
        <v>1</v>
      </c>
      <c r="BW203" s="106">
        <f t="shared" si="827"/>
        <v>1</v>
      </c>
      <c r="BX203" s="106">
        <f t="shared" si="827"/>
        <v>0</v>
      </c>
      <c r="BY203" s="106">
        <f t="shared" si="827"/>
        <v>-1</v>
      </c>
      <c r="BZ203" s="106">
        <f t="shared" si="827"/>
        <v>-1</v>
      </c>
      <c r="CA203" s="106">
        <f t="shared" si="827"/>
        <v>-1</v>
      </c>
      <c r="CB203" s="106">
        <f t="shared" si="827"/>
        <v>-1</v>
      </c>
      <c r="CC203" s="106">
        <f t="shared" si="827"/>
        <v>-2</v>
      </c>
      <c r="CD203" s="106">
        <f t="shared" si="827"/>
        <v>-2</v>
      </c>
      <c r="CE203" s="106">
        <f t="shared" si="828"/>
        <v>-2</v>
      </c>
      <c r="CF203" s="106">
        <f t="shared" si="828"/>
        <v>-2</v>
      </c>
      <c r="CG203" s="106">
        <f t="shared" si="828"/>
        <v>-2</v>
      </c>
      <c r="CH203" s="106">
        <f t="shared" si="828"/>
        <v>-1</v>
      </c>
      <c r="CI203" s="106">
        <f t="shared" si="828"/>
        <v>-1</v>
      </c>
      <c r="CJ203" s="106">
        <f t="shared" si="828"/>
        <v>1</v>
      </c>
      <c r="CK203" s="106">
        <f t="shared" si="828"/>
        <v>1</v>
      </c>
      <c r="CL203" s="106">
        <f t="shared" si="828"/>
        <v>0</v>
      </c>
      <c r="CM203" s="194">
        <f t="shared" si="828"/>
        <v>1</v>
      </c>
      <c r="CN203" s="194">
        <f t="shared" si="828"/>
        <v>1</v>
      </c>
      <c r="CO203" s="194">
        <f t="shared" si="829"/>
        <v>0</v>
      </c>
      <c r="CP203" s="194">
        <f t="shared" si="829"/>
        <v>1</v>
      </c>
      <c r="CQ203" s="56">
        <f t="shared" si="829"/>
        <v>1</v>
      </c>
      <c r="CR203" s="56">
        <f t="shared" si="829"/>
        <v>1</v>
      </c>
      <c r="CS203" s="56">
        <f t="shared" si="829"/>
        <v>1</v>
      </c>
      <c r="CT203" s="56">
        <f t="shared" si="829"/>
        <v>0</v>
      </c>
      <c r="CU203" s="56">
        <f t="shared" si="829"/>
        <v>0</v>
      </c>
      <c r="CV203" s="56">
        <f t="shared" si="829"/>
        <v>-1</v>
      </c>
      <c r="CW203" s="56">
        <f t="shared" si="829"/>
        <v>-1</v>
      </c>
      <c r="CX203" s="56">
        <f t="shared" si="829"/>
        <v>0</v>
      </c>
      <c r="CY203" s="56">
        <f t="shared" si="830"/>
        <v>-1</v>
      </c>
      <c r="CZ203" s="56">
        <f t="shared" si="830"/>
        <v>-1</v>
      </c>
      <c r="DA203" s="56">
        <f t="shared" si="830"/>
        <v>0</v>
      </c>
      <c r="DB203" s="56">
        <f t="shared" si="830"/>
        <v>-1</v>
      </c>
      <c r="DC203" s="56">
        <f t="shared" si="830"/>
        <v>-1</v>
      </c>
      <c r="DD203" s="56">
        <f t="shared" si="830"/>
        <v>-1</v>
      </c>
      <c r="DE203" s="56">
        <f t="shared" si="830"/>
        <v>-1</v>
      </c>
      <c r="DF203" s="56">
        <f t="shared" si="830"/>
        <v>0</v>
      </c>
      <c r="DG203" s="56">
        <f t="shared" si="830"/>
        <v>0</v>
      </c>
      <c r="DH203" s="56">
        <f t="shared" si="830"/>
        <v>0</v>
      </c>
      <c r="DI203" s="56">
        <f t="shared" si="831"/>
        <v>0</v>
      </c>
      <c r="DJ203" s="56">
        <f t="shared" si="831"/>
        <v>0</v>
      </c>
      <c r="DK203" s="56">
        <f t="shared" si="831"/>
        <v>0</v>
      </c>
      <c r="DL203" s="56">
        <f t="shared" si="831"/>
        <v>0</v>
      </c>
      <c r="DM203" s="56">
        <f t="shared" si="831"/>
        <v>0</v>
      </c>
      <c r="DN203" s="56">
        <f t="shared" si="831"/>
        <v>0</v>
      </c>
      <c r="DO203" s="56">
        <f t="shared" si="831"/>
        <v>0</v>
      </c>
      <c r="DP203" s="56">
        <f t="shared" si="831"/>
        <v>0</v>
      </c>
      <c r="DQ203" s="56">
        <f t="shared" si="831"/>
        <v>0</v>
      </c>
      <c r="DR203" s="56">
        <f t="shared" si="831"/>
        <v>0</v>
      </c>
      <c r="DS203" s="56">
        <f t="shared" si="831"/>
        <v>0</v>
      </c>
      <c r="DT203" s="56">
        <f t="shared" si="831"/>
        <v>0</v>
      </c>
      <c r="DU203" s="56">
        <f t="shared" si="831"/>
        <v>0</v>
      </c>
      <c r="DV203" s="56">
        <f t="shared" si="831"/>
        <v>0</v>
      </c>
      <c r="DW203" s="56">
        <f t="shared" si="831"/>
        <v>0</v>
      </c>
      <c r="DX203" s="56">
        <f t="shared" si="831"/>
        <v>0</v>
      </c>
      <c r="DY203" s="56">
        <f t="shared" si="831"/>
        <v>0</v>
      </c>
      <c r="DZ203" s="325"/>
      <c r="EA203" s="61">
        <f>'MONTHLY SUMMARIES'!J147</f>
        <v>0</v>
      </c>
    </row>
    <row r="204" spans="1:131" s="70" customFormat="1" ht="15.75" thickBot="1" x14ac:dyDescent="0.3">
      <c r="A204" s="144"/>
      <c r="B204" s="109" t="s">
        <v>148</v>
      </c>
      <c r="C204" s="110">
        <f>SUM(C195:C203)</f>
        <v>1911</v>
      </c>
      <c r="D204" s="111">
        <f t="shared" ref="D204:V204" si="832">SUM(D195:D203)</f>
        <v>2608</v>
      </c>
      <c r="E204" s="111">
        <f t="shared" si="832"/>
        <v>3871</v>
      </c>
      <c r="F204" s="111">
        <f t="shared" si="832"/>
        <v>4103</v>
      </c>
      <c r="G204" s="111">
        <f t="shared" si="832"/>
        <v>3962</v>
      </c>
      <c r="H204" s="112">
        <f t="shared" si="832"/>
        <v>3795</v>
      </c>
      <c r="I204" s="111">
        <f t="shared" si="832"/>
        <v>3566</v>
      </c>
      <c r="J204" s="112">
        <f t="shared" si="832"/>
        <v>3381</v>
      </c>
      <c r="K204" s="111">
        <f t="shared" si="832"/>
        <v>2715</v>
      </c>
      <c r="L204" s="113">
        <f t="shared" si="832"/>
        <v>1995</v>
      </c>
      <c r="M204" s="112">
        <f t="shared" si="832"/>
        <v>1353</v>
      </c>
      <c r="N204" s="112">
        <f t="shared" si="832"/>
        <v>1244</v>
      </c>
      <c r="O204" s="112">
        <f t="shared" si="832"/>
        <v>1148</v>
      </c>
      <c r="P204" s="112">
        <f t="shared" si="832"/>
        <v>943</v>
      </c>
      <c r="Q204" s="112">
        <f t="shared" si="832"/>
        <v>798</v>
      </c>
      <c r="R204" s="112">
        <f t="shared" si="832"/>
        <v>836</v>
      </c>
      <c r="S204" s="112">
        <f t="shared" si="832"/>
        <v>759</v>
      </c>
      <c r="T204" s="112">
        <f t="shared" si="832"/>
        <v>710</v>
      </c>
      <c r="U204" s="112">
        <f t="shared" si="832"/>
        <v>744</v>
      </c>
      <c r="V204" s="112">
        <f t="shared" si="832"/>
        <v>729</v>
      </c>
      <c r="W204" s="196">
        <f>SUM(W195+W198+W201+W202+W203)</f>
        <v>747</v>
      </c>
      <c r="X204" s="113">
        <f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3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7">
        <v>2231</v>
      </c>
      <c r="BI204" s="444">
        <v>1919</v>
      </c>
      <c r="BJ204" s="444">
        <v>1736</v>
      </c>
      <c r="BK204" s="444">
        <v>1823</v>
      </c>
      <c r="BL204" s="196">
        <v>2015</v>
      </c>
      <c r="BM204" s="196">
        <v>2380</v>
      </c>
      <c r="BN204" s="196">
        <v>2729</v>
      </c>
      <c r="BO204" s="196">
        <v>2595</v>
      </c>
      <c r="BP204" s="196">
        <v>2502</v>
      </c>
      <c r="BQ204" s="196">
        <v>2595</v>
      </c>
      <c r="BR204" s="196">
        <v>2520</v>
      </c>
      <c r="BS204" s="196">
        <v>2070</v>
      </c>
      <c r="BT204" s="196"/>
      <c r="BU204" s="112">
        <f t="shared" ref="BU204" si="833">SUM(BU195:BU203)</f>
        <v>-763</v>
      </c>
      <c r="BV204" s="112">
        <f t="shared" ref="BV204:BX204" si="834">SUM(BV195:BV203)</f>
        <v>-1665</v>
      </c>
      <c r="BW204" s="112">
        <f t="shared" si="834"/>
        <v>-3073</v>
      </c>
      <c r="BX204" s="112">
        <f t="shared" si="834"/>
        <v>-3267</v>
      </c>
      <c r="BY204" s="112">
        <f t="shared" ref="BY204:BZ204" si="835">SUM(BY195:BY203)</f>
        <v>-3203</v>
      </c>
      <c r="BZ204" s="112">
        <f t="shared" si="835"/>
        <v>-3085</v>
      </c>
      <c r="CA204" s="112">
        <f t="shared" ref="CA204:CB204" si="836">SUM(CA195:CA203)</f>
        <v>-2822</v>
      </c>
      <c r="CB204" s="112">
        <f t="shared" si="836"/>
        <v>-2652</v>
      </c>
      <c r="CC204" s="112">
        <f t="shared" ref="CC204:CD204" si="837">SUM(CC195:CC203)</f>
        <v>-1968</v>
      </c>
      <c r="CD204" s="112">
        <f t="shared" si="837"/>
        <v>-1273</v>
      </c>
      <c r="CE204" s="112">
        <f t="shared" ref="CE204:CF204" si="838">SUM(CE195:CE203)</f>
        <v>-604</v>
      </c>
      <c r="CF204" s="112">
        <f t="shared" si="838"/>
        <v>-416</v>
      </c>
      <c r="CG204" s="112">
        <f t="shared" ref="CG204:CH204" si="839">SUM(CG195:CG203)</f>
        <v>-213</v>
      </c>
      <c r="CH204" s="112">
        <f t="shared" si="839"/>
        <v>132</v>
      </c>
      <c r="CI204" s="112">
        <f t="shared" ref="CI204:CJ204" si="840">SUM(CI195:CI203)</f>
        <v>635</v>
      </c>
      <c r="CJ204" s="112">
        <f t="shared" si="840"/>
        <v>1283</v>
      </c>
      <c r="CK204" s="112">
        <f t="shared" ref="CK204:CL204" si="841">SUM(CK195:CK203)</f>
        <v>2730</v>
      </c>
      <c r="CL204" s="112">
        <f t="shared" si="841"/>
        <v>3307</v>
      </c>
      <c r="CM204" s="196">
        <f t="shared" ref="CM204:CN204" si="842">SUM(CM195:CM203)</f>
        <v>3489</v>
      </c>
      <c r="CN204" s="196">
        <f t="shared" si="842"/>
        <v>3441</v>
      </c>
      <c r="CO204" s="196">
        <f t="shared" ref="CO204:CQ204" si="843">SUM(CO195:CO203)</f>
        <v>2983</v>
      </c>
      <c r="CP204" s="196">
        <f t="shared" si="843"/>
        <v>2607</v>
      </c>
      <c r="CQ204" s="113">
        <f t="shared" si="843"/>
        <v>1917</v>
      </c>
      <c r="CR204" s="113">
        <f t="shared" ref="CR204:CS204" si="844">SUM(CR195:CR203)</f>
        <v>1681</v>
      </c>
      <c r="CS204" s="113">
        <f t="shared" si="844"/>
        <v>1795</v>
      </c>
      <c r="CT204" s="113">
        <f t="shared" ref="CT204:CU204" si="845">SUM(CT195:CT203)</f>
        <v>1934</v>
      </c>
      <c r="CU204" s="113">
        <f t="shared" si="845"/>
        <v>2070</v>
      </c>
      <c r="CV204" s="113">
        <f t="shared" ref="CV204" si="846">SUM(CV195:CV203)</f>
        <v>1444</v>
      </c>
      <c r="CW204" s="113">
        <f t="shared" ref="CW204" si="847">SUM(CW195:CW203)</f>
        <v>-182</v>
      </c>
      <c r="CX204" s="113">
        <f t="shared" ref="CX204" si="848">SUM(CX195:CX203)</f>
        <v>-599</v>
      </c>
      <c r="CY204" s="113">
        <f t="shared" ref="CY204" si="849">SUM(CY195:CY203)</f>
        <v>-876</v>
      </c>
      <c r="CZ204" s="113">
        <f t="shared" ref="CZ204" si="850">SUM(CZ195:CZ203)</f>
        <v>-910</v>
      </c>
      <c r="DA204" s="113">
        <f t="shared" ref="DA204" si="851">SUM(DA195:DA203)</f>
        <v>-902</v>
      </c>
      <c r="DB204" s="196">
        <f t="shared" ref="DB204" si="852">SUM(DB195:DB203)</f>
        <v>-1034</v>
      </c>
      <c r="DC204" s="196">
        <f t="shared" ref="DC204" si="853">SUM(DC195:DC203)</f>
        <v>-881</v>
      </c>
      <c r="DD204" s="196">
        <f t="shared" ref="DD204:DE204" si="854">SUM(DD195:DD203)</f>
        <v>-680</v>
      </c>
      <c r="DE204" s="196">
        <f t="shared" si="854"/>
        <v>-731</v>
      </c>
      <c r="DF204" s="196">
        <f t="shared" ref="DF204" si="855">SUM(DF195:DF203)</f>
        <v>-794</v>
      </c>
      <c r="DG204" s="196">
        <f t="shared" ref="DG204" si="856">SUM(DG195:DG203)</f>
        <v>-475</v>
      </c>
      <c r="DH204" s="196">
        <f t="shared" ref="DH204" si="857">SUM(DH195:DH203)</f>
        <v>-231</v>
      </c>
      <c r="DI204" s="196">
        <f t="shared" ref="DI204" si="858">SUM(DI195:DI203)</f>
        <v>-62</v>
      </c>
      <c r="DJ204" s="196">
        <f t="shared" ref="DJ204" si="859">SUM(DJ195:DJ203)</f>
        <v>-53</v>
      </c>
      <c r="DK204" s="196">
        <f t="shared" ref="DK204:DL204" si="860">SUM(DK195:DK203)</f>
        <v>-305</v>
      </c>
      <c r="DL204" s="196">
        <f t="shared" si="860"/>
        <v>-208</v>
      </c>
      <c r="DM204" s="196">
        <f t="shared" ref="DM204:DN204" si="861">SUM(DM195:DM203)</f>
        <v>-130</v>
      </c>
      <c r="DN204" s="196">
        <f t="shared" si="861"/>
        <v>-64</v>
      </c>
      <c r="DO204" s="196">
        <f t="shared" ref="DO204:DP204" si="862">SUM(DO195:DO203)</f>
        <v>134</v>
      </c>
      <c r="DP204" s="196">
        <f t="shared" si="862"/>
        <v>-93</v>
      </c>
      <c r="DQ204" s="196">
        <f t="shared" ref="DQ204" si="863">SUM(DQ195:DQ203)</f>
        <v>-176</v>
      </c>
      <c r="DR204" s="196">
        <f t="shared" ref="DR204:DS204" si="864">SUM(DR195:DR203)</f>
        <v>-200</v>
      </c>
      <c r="DS204" s="196">
        <f t="shared" si="864"/>
        <v>-648</v>
      </c>
      <c r="DT204" s="196">
        <f t="shared" ref="DT204" si="865">SUM(DT195:DT203)</f>
        <v>-603</v>
      </c>
      <c r="DU204" s="196">
        <f t="shared" ref="DU204:DV204" si="866">SUM(DU195:DU203)</f>
        <v>-650</v>
      </c>
      <c r="DV204" s="196">
        <f t="shared" si="866"/>
        <v>-863</v>
      </c>
      <c r="DW204" s="196">
        <f t="shared" ref="DW204" si="867">SUM(DW195:DW203)</f>
        <v>-457</v>
      </c>
      <c r="DX204" s="196">
        <f t="shared" ref="DX204:DY204" si="868">SUM(DX195:DX203)</f>
        <v>-532</v>
      </c>
      <c r="DY204" s="196">
        <f t="shared" si="868"/>
        <v>-628</v>
      </c>
      <c r="DZ204" s="326"/>
      <c r="EA204" s="112">
        <f>EA195+EA198+EA201+EA202+EA203</f>
        <v>2070</v>
      </c>
    </row>
    <row r="205" spans="1:131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325"/>
      <c r="EA205" s="75"/>
    </row>
    <row r="206" spans="1:131" s="56" customFormat="1" x14ac:dyDescent="0.25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4386200.05</v>
      </c>
      <c r="H206" s="211">
        <v>3571338.52</v>
      </c>
      <c r="I206" s="210">
        <v>3707648.8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6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398">
        <v>17083958</v>
      </c>
      <c r="BI206" s="422">
        <v>22447699</v>
      </c>
      <c r="BJ206" s="422">
        <v>25090774</v>
      </c>
      <c r="BK206" s="422">
        <v>17445377</v>
      </c>
      <c r="BL206" s="192">
        <v>15866140</v>
      </c>
      <c r="BM206" s="192">
        <v>9142836</v>
      </c>
      <c r="BN206" s="192">
        <v>5775732</v>
      </c>
      <c r="BO206" s="192">
        <v>5478624</v>
      </c>
      <c r="BP206" s="192">
        <v>5016128</v>
      </c>
      <c r="BQ206" s="192">
        <v>5478624</v>
      </c>
      <c r="BR206" s="192">
        <v>6264888</v>
      </c>
      <c r="BS206" s="192">
        <v>10339759</v>
      </c>
      <c r="BT206" s="192"/>
      <c r="BU206" s="220">
        <f t="shared" ref="BU206:DY206" si="869">O206-C206</f>
        <v>-3557028.2200000007</v>
      </c>
      <c r="BV206" s="221">
        <f t="shared" si="869"/>
        <v>741615.52999999933</v>
      </c>
      <c r="BW206" s="221">
        <f t="shared" si="869"/>
        <v>735434.91999999993</v>
      </c>
      <c r="BX206" s="221">
        <f t="shared" si="869"/>
        <v>-493104.95999999996</v>
      </c>
      <c r="BY206" s="221">
        <f t="shared" si="869"/>
        <v>-1006482.0499999998</v>
      </c>
      <c r="BZ206" s="221">
        <f t="shared" si="869"/>
        <v>-341880.52</v>
      </c>
      <c r="CA206" s="221">
        <f t="shared" si="869"/>
        <v>-72692.799999999814</v>
      </c>
      <c r="CB206" s="221">
        <f t="shared" si="869"/>
        <v>-619554.79</v>
      </c>
      <c r="CC206" s="221">
        <f t="shared" si="869"/>
        <v>19621.669999999925</v>
      </c>
      <c r="CD206" s="221">
        <f t="shared" si="869"/>
        <v>-581818.6400000006</v>
      </c>
      <c r="CE206" s="221">
        <f t="shared" si="869"/>
        <v>1674947.4399999995</v>
      </c>
      <c r="CF206" s="221">
        <f t="shared" si="869"/>
        <v>3855878.3699999992</v>
      </c>
      <c r="CG206" s="221">
        <f t="shared" si="869"/>
        <v>3536626.9800000004</v>
      </c>
      <c r="CH206" s="221">
        <f t="shared" si="869"/>
        <v>-2358517.75</v>
      </c>
      <c r="CI206" s="221">
        <f t="shared" si="869"/>
        <v>-1333818</v>
      </c>
      <c r="CJ206" s="221">
        <f t="shared" si="869"/>
        <v>149882</v>
      </c>
      <c r="CK206" s="221">
        <f t="shared" si="869"/>
        <v>109716</v>
      </c>
      <c r="CL206" s="221">
        <f t="shared" si="869"/>
        <v>380303</v>
      </c>
      <c r="CM206" s="269">
        <f t="shared" si="869"/>
        <v>306954</v>
      </c>
      <c r="CN206" s="269">
        <f t="shared" si="869"/>
        <v>-313691</v>
      </c>
      <c r="CO206" s="269">
        <f t="shared" si="869"/>
        <v>981520</v>
      </c>
      <c r="CP206" s="269">
        <f t="shared" si="869"/>
        <v>3202050</v>
      </c>
      <c r="CQ206" s="294">
        <f t="shared" si="869"/>
        <v>3883494</v>
      </c>
      <c r="CR206" s="294">
        <f t="shared" si="869"/>
        <v>2407632</v>
      </c>
      <c r="CS206" s="294">
        <f t="shared" si="869"/>
        <v>3479973</v>
      </c>
      <c r="CT206" s="294">
        <f t="shared" si="869"/>
        <v>3649142</v>
      </c>
      <c r="CU206" s="294">
        <f t="shared" si="869"/>
        <v>3358080</v>
      </c>
      <c r="CV206" s="294">
        <f t="shared" si="869"/>
        <v>2003447</v>
      </c>
      <c r="CW206" s="294">
        <f t="shared" si="869"/>
        <v>1903838</v>
      </c>
      <c r="CX206" s="294">
        <f t="shared" si="869"/>
        <v>1703053</v>
      </c>
      <c r="CY206" s="294">
        <f t="shared" si="869"/>
        <v>1808224</v>
      </c>
      <c r="CZ206" s="294">
        <f t="shared" si="869"/>
        <v>2545147</v>
      </c>
      <c r="DA206" s="294">
        <f t="shared" si="869"/>
        <v>1276097</v>
      </c>
      <c r="DB206" s="294">
        <f t="shared" si="869"/>
        <v>4346174</v>
      </c>
      <c r="DC206" s="294">
        <f t="shared" si="869"/>
        <v>2462412</v>
      </c>
      <c r="DD206" s="294">
        <f t="shared" si="869"/>
        <v>-310987</v>
      </c>
      <c r="DE206" s="294">
        <f t="shared" si="869"/>
        <v>-18306268</v>
      </c>
      <c r="DF206" s="294">
        <f t="shared" si="869"/>
        <v>-321328</v>
      </c>
      <c r="DG206" s="294">
        <f t="shared" si="869"/>
        <v>-1441644</v>
      </c>
      <c r="DH206" s="294">
        <f t="shared" si="869"/>
        <v>-761737</v>
      </c>
      <c r="DI206" s="294">
        <f t="shared" si="869"/>
        <v>-1101954</v>
      </c>
      <c r="DJ206" s="294">
        <f t="shared" si="869"/>
        <v>-894862</v>
      </c>
      <c r="DK206" s="294">
        <f t="shared" si="869"/>
        <v>-1229539</v>
      </c>
      <c r="DL206" s="294">
        <f t="shared" si="869"/>
        <v>-1553283</v>
      </c>
      <c r="DM206" s="294">
        <f t="shared" si="869"/>
        <v>590438</v>
      </c>
      <c r="DN206" s="294">
        <f t="shared" si="869"/>
        <v>-2658481</v>
      </c>
      <c r="DO206" s="294">
        <f t="shared" si="869"/>
        <v>1328754</v>
      </c>
      <c r="DP206" s="294">
        <f t="shared" si="869"/>
        <v>5446587</v>
      </c>
      <c r="DQ206" s="294">
        <f t="shared" si="869"/>
        <v>17445377</v>
      </c>
      <c r="DR206" s="294">
        <f t="shared" si="869"/>
        <v>3193200</v>
      </c>
      <c r="DS206" s="294">
        <f t="shared" si="869"/>
        <v>1571080</v>
      </c>
      <c r="DT206" s="294">
        <f t="shared" si="869"/>
        <v>-21811</v>
      </c>
      <c r="DU206" s="294">
        <f t="shared" si="869"/>
        <v>1187306</v>
      </c>
      <c r="DV206" s="294">
        <f t="shared" si="869"/>
        <v>598176</v>
      </c>
      <c r="DW206" s="294">
        <f t="shared" si="869"/>
        <v>958029</v>
      </c>
      <c r="DX206" s="294">
        <f t="shared" si="869"/>
        <v>1744293</v>
      </c>
      <c r="DY206" s="294">
        <f t="shared" si="869"/>
        <v>1480345</v>
      </c>
      <c r="DZ206" s="325"/>
      <c r="EA206" s="61">
        <f>'MONTHLY SUMMARIES'!J150</f>
        <v>10339759</v>
      </c>
    </row>
    <row r="207" spans="1:131" s="56" customFormat="1" x14ac:dyDescent="0.2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5902621.9800000004</v>
      </c>
      <c r="X207" s="244">
        <f>X206-X208</f>
        <v>11981977.300000001</v>
      </c>
      <c r="Y207" s="214">
        <f>Y206-Y208</f>
        <v>14506429.880000001</v>
      </c>
      <c r="Z207" s="205">
        <f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3438234.84</v>
      </c>
      <c r="AF207" s="233">
        <v>3558616.28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6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398">
        <v>16859336</v>
      </c>
      <c r="BI207" s="422">
        <v>22145250</v>
      </c>
      <c r="BJ207" s="422">
        <v>24768105</v>
      </c>
      <c r="BK207" s="422">
        <v>17230753</v>
      </c>
      <c r="BL207" s="192">
        <v>15682755</v>
      </c>
      <c r="BM207" s="192">
        <v>9037135</v>
      </c>
      <c r="BN207" s="192">
        <v>5714583</v>
      </c>
      <c r="BO207" s="192">
        <v>5414809</v>
      </c>
      <c r="BP207" s="192">
        <v>4960710</v>
      </c>
      <c r="BQ207" s="192">
        <v>5419044</v>
      </c>
      <c r="BR207" s="192">
        <v>6190407</v>
      </c>
      <c r="BS207" s="192">
        <v>10216144</v>
      </c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325"/>
      <c r="EA207" s="75">
        <f>EA206-EA208</f>
        <v>10216144</v>
      </c>
    </row>
    <row r="208" spans="1:131" s="56" customFormat="1" x14ac:dyDescent="0.2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</v>
      </c>
      <c r="Y208" s="214">
        <v>266609.12</v>
      </c>
      <c r="Z208" s="205">
        <v>325953</v>
      </c>
      <c r="AA208" s="233">
        <v>260313.73</v>
      </c>
      <c r="AB208" s="233">
        <v>153957.17000000001</v>
      </c>
      <c r="AC208" s="233">
        <v>92593.59</v>
      </c>
      <c r="AD208" s="233">
        <v>67115.75</v>
      </c>
      <c r="AE208" s="233">
        <v>51199.16</v>
      </c>
      <c r="AF208" s="233">
        <v>51144.72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6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398">
        <v>224622</v>
      </c>
      <c r="BI208" s="422">
        <v>302449</v>
      </c>
      <c r="BJ208" s="422">
        <v>322669</v>
      </c>
      <c r="BK208" s="422">
        <v>214624</v>
      </c>
      <c r="BL208" s="192">
        <v>183385</v>
      </c>
      <c r="BM208" s="192">
        <v>105701</v>
      </c>
      <c r="BN208" s="192">
        <v>61149</v>
      </c>
      <c r="BO208" s="192">
        <v>63815</v>
      </c>
      <c r="BP208" s="192">
        <v>55418</v>
      </c>
      <c r="BQ208" s="192">
        <v>59580</v>
      </c>
      <c r="BR208" s="192">
        <v>74481</v>
      </c>
      <c r="BS208" s="192">
        <v>123615</v>
      </c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325"/>
      <c r="EA208" s="61">
        <f>GETPIVOTDATA("VALUE",'CRS ESCO pvt'!$I$2,"DATE_FILE",$EA$8,"COMPANY",$EA$6,"TRIM_CAT","Residential-ESCO","TRIM_LINE",A205)</f>
        <v>123615</v>
      </c>
    </row>
    <row r="209" spans="1:131" s="56" customFormat="1" x14ac:dyDescent="0.25">
      <c r="A209" s="143"/>
      <c r="B209" s="57" t="s">
        <v>144</v>
      </c>
      <c r="C209" s="209">
        <v>1078358.7</v>
      </c>
      <c r="D209" s="210">
        <v>877535.45</v>
      </c>
      <c r="E209" s="210">
        <v>486027.16</v>
      </c>
      <c r="F209" s="211">
        <v>362719.1</v>
      </c>
      <c r="G209" s="210">
        <v>249897.31</v>
      </c>
      <c r="H209" s="211">
        <v>260376.52</v>
      </c>
      <c r="I209" s="210">
        <v>254593.89</v>
      </c>
      <c r="J209" s="211">
        <v>276814.67</v>
      </c>
      <c r="K209" s="210">
        <v>433603.14</v>
      </c>
      <c r="L209" s="212">
        <v>1028700.94</v>
      </c>
      <c r="M209" s="211">
        <v>955733.57</v>
      </c>
      <c r="N209" s="211">
        <v>955992.45</v>
      </c>
      <c r="O209" s="211">
        <v>788096.06</v>
      </c>
      <c r="P209" s="211">
        <v>713039.59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6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398">
        <v>1722086</v>
      </c>
      <c r="BI209" s="422">
        <v>1988712</v>
      </c>
      <c r="BJ209" s="422">
        <v>2443069</v>
      </c>
      <c r="BK209" s="422">
        <v>1836199</v>
      </c>
      <c r="BL209" s="192">
        <v>1652234</v>
      </c>
      <c r="BM209" s="192">
        <v>1004809</v>
      </c>
      <c r="BN209" s="192">
        <v>447291</v>
      </c>
      <c r="BO209" s="192">
        <v>412513</v>
      </c>
      <c r="BP209" s="192">
        <v>398946</v>
      </c>
      <c r="BQ209" s="192">
        <v>412513</v>
      </c>
      <c r="BR209" s="192">
        <v>457696</v>
      </c>
      <c r="BS209" s="192">
        <v>894435</v>
      </c>
      <c r="BT209" s="192"/>
      <c r="BU209" s="220">
        <f t="shared" ref="BU209:DY209" si="870">O209-C209</f>
        <v>-290262.6399999999</v>
      </c>
      <c r="BV209" s="221">
        <f t="shared" si="870"/>
        <v>-164495.85999999999</v>
      </c>
      <c r="BW209" s="221">
        <f t="shared" si="870"/>
        <v>-15023.159999999974</v>
      </c>
      <c r="BX209" s="221">
        <f t="shared" si="870"/>
        <v>-68947.099999999977</v>
      </c>
      <c r="BY209" s="221">
        <f t="shared" si="870"/>
        <v>-18635.309999999998</v>
      </c>
      <c r="BZ209" s="221">
        <f t="shared" si="870"/>
        <v>-41726.51999999999</v>
      </c>
      <c r="CA209" s="221">
        <f t="shared" si="870"/>
        <v>-40065.890000000014</v>
      </c>
      <c r="CB209" s="221">
        <f t="shared" si="870"/>
        <v>-27677.669999999984</v>
      </c>
      <c r="CC209" s="221">
        <f t="shared" si="870"/>
        <v>4528.859999999986</v>
      </c>
      <c r="CD209" s="221">
        <f t="shared" si="870"/>
        <v>-122741.93999999994</v>
      </c>
      <c r="CE209" s="221">
        <f t="shared" si="870"/>
        <v>208873.43000000005</v>
      </c>
      <c r="CF209" s="221">
        <f t="shared" si="870"/>
        <v>336721.55000000005</v>
      </c>
      <c r="CG209" s="221">
        <f t="shared" si="870"/>
        <v>359920.93999999994</v>
      </c>
      <c r="CH209" s="221">
        <f t="shared" si="870"/>
        <v>226084.41000000003</v>
      </c>
      <c r="CI209" s="221">
        <f t="shared" si="870"/>
        <v>130300</v>
      </c>
      <c r="CJ209" s="221">
        <f t="shared" si="870"/>
        <v>156779</v>
      </c>
      <c r="CK209" s="221">
        <f t="shared" si="870"/>
        <v>44645</v>
      </c>
      <c r="CL209" s="221">
        <f t="shared" si="870"/>
        <v>47296</v>
      </c>
      <c r="CM209" s="269">
        <f t="shared" si="870"/>
        <v>64311</v>
      </c>
      <c r="CN209" s="269">
        <f t="shared" si="870"/>
        <v>74190</v>
      </c>
      <c r="CO209" s="269">
        <f t="shared" si="870"/>
        <v>32361</v>
      </c>
      <c r="CP209" s="269">
        <f t="shared" si="870"/>
        <v>50288</v>
      </c>
      <c r="CQ209" s="294">
        <f t="shared" si="870"/>
        <v>198505</v>
      </c>
      <c r="CR209" s="294">
        <f t="shared" si="870"/>
        <v>259847</v>
      </c>
      <c r="CS209" s="294">
        <f t="shared" si="870"/>
        <v>261000</v>
      </c>
      <c r="CT209" s="294">
        <f t="shared" si="870"/>
        <v>226816</v>
      </c>
      <c r="CU209" s="294">
        <f t="shared" si="870"/>
        <v>149403</v>
      </c>
      <c r="CV209" s="294">
        <f t="shared" si="870"/>
        <v>76900</v>
      </c>
      <c r="CW209" s="294">
        <f t="shared" si="870"/>
        <v>155642</v>
      </c>
      <c r="CX209" s="294">
        <f t="shared" si="870"/>
        <v>130402</v>
      </c>
      <c r="CY209" s="294">
        <f t="shared" si="870"/>
        <v>105972</v>
      </c>
      <c r="CZ209" s="294">
        <f t="shared" si="870"/>
        <v>143736</v>
      </c>
      <c r="DA209" s="294">
        <f t="shared" si="870"/>
        <v>200159</v>
      </c>
      <c r="DB209" s="294">
        <f t="shared" si="870"/>
        <v>857333</v>
      </c>
      <c r="DC209" s="294">
        <f t="shared" si="870"/>
        <v>863510</v>
      </c>
      <c r="DD209" s="294">
        <f t="shared" si="870"/>
        <v>304630</v>
      </c>
      <c r="DE209" s="294">
        <f t="shared" si="870"/>
        <v>-1409017</v>
      </c>
      <c r="DF209" s="294">
        <f t="shared" si="870"/>
        <v>188585</v>
      </c>
      <c r="DG209" s="294">
        <f t="shared" si="870"/>
        <v>72383</v>
      </c>
      <c r="DH209" s="294">
        <f t="shared" si="870"/>
        <v>21093</v>
      </c>
      <c r="DI209" s="294">
        <f t="shared" si="870"/>
        <v>-32712</v>
      </c>
      <c r="DJ209" s="294">
        <f t="shared" si="870"/>
        <v>14629</v>
      </c>
      <c r="DK209" s="294">
        <f t="shared" si="870"/>
        <v>58766</v>
      </c>
      <c r="DL209" s="294">
        <f t="shared" si="870"/>
        <v>-23486</v>
      </c>
      <c r="DM209" s="294">
        <f t="shared" si="870"/>
        <v>61653</v>
      </c>
      <c r="DN209" s="294">
        <f t="shared" si="870"/>
        <v>-91494</v>
      </c>
      <c r="DO209" s="294">
        <f t="shared" si="870"/>
        <v>-237910</v>
      </c>
      <c r="DP209" s="294">
        <f t="shared" si="870"/>
        <v>585878</v>
      </c>
      <c r="DQ209" s="294">
        <f t="shared" si="870"/>
        <v>1836199</v>
      </c>
      <c r="DR209" s="294">
        <f t="shared" si="870"/>
        <v>297709</v>
      </c>
      <c r="DS209" s="294">
        <f t="shared" si="870"/>
        <v>181719</v>
      </c>
      <c r="DT209" s="294">
        <f t="shared" si="870"/>
        <v>-101253</v>
      </c>
      <c r="DU209" s="294">
        <f t="shared" si="870"/>
        <v>13676</v>
      </c>
      <c r="DV209" s="294">
        <f t="shared" si="870"/>
        <v>-12031</v>
      </c>
      <c r="DW209" s="294">
        <f t="shared" si="870"/>
        <v>-31064</v>
      </c>
      <c r="DX209" s="294">
        <f t="shared" si="870"/>
        <v>14119</v>
      </c>
      <c r="DY209" s="294">
        <f t="shared" si="870"/>
        <v>162130</v>
      </c>
      <c r="DZ209" s="325"/>
      <c r="EA209" s="61">
        <f>'MONTHLY SUMMARIES'!J151</f>
        <v>894435</v>
      </c>
    </row>
    <row r="210" spans="1:131" s="56" customFormat="1" x14ac:dyDescent="0.2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425588.76</v>
      </c>
      <c r="X210" s="244">
        <f>X209-X211</f>
        <v>879471.12</v>
      </c>
      <c r="Y210" s="214">
        <f>Y209-Y211</f>
        <v>1134529.6599999999</v>
      </c>
      <c r="Z210" s="205">
        <f>Z209-Z211</f>
        <v>1261267</v>
      </c>
      <c r="AA210" s="233">
        <v>1121278.73</v>
      </c>
      <c r="AB210" s="233">
        <v>918814.18</v>
      </c>
      <c r="AC210" s="233">
        <v>591805.44999999995</v>
      </c>
      <c r="AD210" s="233">
        <v>444235.5</v>
      </c>
      <c r="AE210" s="233">
        <v>271534.11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6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398">
        <v>1698543</v>
      </c>
      <c r="BI210" s="422">
        <v>1963521</v>
      </c>
      <c r="BJ210" s="422">
        <v>2412285</v>
      </c>
      <c r="BK210" s="422">
        <v>1817347</v>
      </c>
      <c r="BL210" s="192">
        <v>1636375</v>
      </c>
      <c r="BM210" s="192">
        <v>997159</v>
      </c>
      <c r="BN210" s="192">
        <v>443617</v>
      </c>
      <c r="BO210" s="192">
        <v>408717</v>
      </c>
      <c r="BP210" s="192">
        <v>395028</v>
      </c>
      <c r="BQ210" s="192">
        <v>408213</v>
      </c>
      <c r="BR210" s="192">
        <v>453603</v>
      </c>
      <c r="BS210" s="192">
        <v>886467</v>
      </c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325"/>
      <c r="EA210" s="75">
        <f>EA209-EA211</f>
        <v>886467</v>
      </c>
    </row>
    <row r="211" spans="1:131" s="56" customFormat="1" x14ac:dyDescent="0.2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6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398">
        <v>23543</v>
      </c>
      <c r="BI211" s="422">
        <v>25191</v>
      </c>
      <c r="BJ211" s="422">
        <v>30784</v>
      </c>
      <c r="BK211" s="422">
        <v>18852</v>
      </c>
      <c r="BL211" s="192">
        <v>15859</v>
      </c>
      <c r="BM211" s="192">
        <v>7650</v>
      </c>
      <c r="BN211" s="192">
        <v>3674</v>
      </c>
      <c r="BO211" s="192">
        <v>3796</v>
      </c>
      <c r="BP211" s="192">
        <v>3918</v>
      </c>
      <c r="BQ211" s="192">
        <v>4300</v>
      </c>
      <c r="BR211" s="192">
        <v>4093</v>
      </c>
      <c r="BS211" s="192">
        <v>7968</v>
      </c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325"/>
      <c r="EA211" s="61">
        <f>GETPIVOTDATA("VALUE",'CRS ESCO pvt'!$I$2,"DATE_FILE",$EA$8,"COMPANY",$EA$6,"TRIM_CAT","Low Income Residential-ESCO","TRIM_LINE",A205)</f>
        <v>7968</v>
      </c>
    </row>
    <row r="212" spans="1:131" s="56" customFormat="1" x14ac:dyDescent="0.25">
      <c r="A212" s="143"/>
      <c r="B212" s="57" t="s">
        <v>145</v>
      </c>
      <c r="C212" s="209">
        <v>5043542.8499999996</v>
      </c>
      <c r="D212" s="210">
        <v>3293201.55</v>
      </c>
      <c r="E212" s="210">
        <v>1674029.8</v>
      </c>
      <c r="F212" s="211">
        <v>1179371.94</v>
      </c>
      <c r="G212" s="210">
        <v>904191.49</v>
      </c>
      <c r="H212" s="211">
        <v>810935.18</v>
      </c>
      <c r="I212" s="210">
        <v>790495.12</v>
      </c>
      <c r="J212" s="211">
        <v>945449.86</v>
      </c>
      <c r="K212" s="210">
        <v>1758428.22</v>
      </c>
      <c r="L212" s="212">
        <v>4054819.26</v>
      </c>
      <c r="M212" s="211">
        <v>4227079.5599999996</v>
      </c>
      <c r="N212" s="211">
        <v>4443744.6100000003</v>
      </c>
      <c r="O212" s="211">
        <v>3591303.57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6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398">
        <v>5031955</v>
      </c>
      <c r="BI212" s="422">
        <v>6137187</v>
      </c>
      <c r="BJ212" s="422">
        <v>7279605</v>
      </c>
      <c r="BK212" s="422">
        <v>4900255</v>
      </c>
      <c r="BL212" s="192">
        <v>4379909</v>
      </c>
      <c r="BM212" s="192">
        <v>2251948</v>
      </c>
      <c r="BN212" s="192">
        <v>644904</v>
      </c>
      <c r="BO212" s="192">
        <v>539608</v>
      </c>
      <c r="BP212" s="192">
        <v>519049</v>
      </c>
      <c r="BQ212" s="192">
        <v>539608</v>
      </c>
      <c r="BR212" s="192">
        <v>699156</v>
      </c>
      <c r="BS212" s="192">
        <v>1795565</v>
      </c>
      <c r="BT212" s="192"/>
      <c r="BU212" s="220">
        <f t="shared" ref="BU212:CD214" si="871">O212-C212</f>
        <v>-1452239.2799999998</v>
      </c>
      <c r="BV212" s="221">
        <f t="shared" si="871"/>
        <v>146364.7200000002</v>
      </c>
      <c r="BW212" s="221">
        <f t="shared" si="871"/>
        <v>280059.19999999995</v>
      </c>
      <c r="BX212" s="221">
        <f t="shared" si="871"/>
        <v>-278600.93999999994</v>
      </c>
      <c r="BY212" s="221">
        <f t="shared" si="871"/>
        <v>-267512.49</v>
      </c>
      <c r="BZ212" s="221">
        <f t="shared" si="871"/>
        <v>-190066.18000000005</v>
      </c>
      <c r="CA212" s="221">
        <f t="shared" si="871"/>
        <v>-163443.12</v>
      </c>
      <c r="CB212" s="221">
        <f t="shared" si="871"/>
        <v>-186872.86</v>
      </c>
      <c r="CC212" s="221">
        <f t="shared" si="871"/>
        <v>-305530.21999999997</v>
      </c>
      <c r="CD212" s="221">
        <f t="shared" si="871"/>
        <v>-786801.25999999978</v>
      </c>
      <c r="CE212" s="221">
        <f t="shared" ref="CE212:CN214" si="872">Y212-M212</f>
        <v>871992.44000000041</v>
      </c>
      <c r="CF212" s="221">
        <f t="shared" si="872"/>
        <v>1226820.3899999997</v>
      </c>
      <c r="CG212" s="221">
        <f t="shared" si="872"/>
        <v>804054.43000000017</v>
      </c>
      <c r="CH212" s="221">
        <f t="shared" si="872"/>
        <v>-866957.27</v>
      </c>
      <c r="CI212" s="221">
        <f t="shared" si="872"/>
        <v>-540073</v>
      </c>
      <c r="CJ212" s="221">
        <f t="shared" si="872"/>
        <v>8463</v>
      </c>
      <c r="CK212" s="221">
        <f t="shared" si="872"/>
        <v>130843</v>
      </c>
      <c r="CL212" s="221">
        <f t="shared" si="872"/>
        <v>50022</v>
      </c>
      <c r="CM212" s="269">
        <f t="shared" si="872"/>
        <v>171197</v>
      </c>
      <c r="CN212" s="269">
        <f t="shared" si="872"/>
        <v>140912</v>
      </c>
      <c r="CO212" s="269">
        <f t="shared" ref="CO212:CX214" si="873">AI212-W212</f>
        <v>214616</v>
      </c>
      <c r="CP212" s="269">
        <f t="shared" si="873"/>
        <v>1183591</v>
      </c>
      <c r="CQ212" s="294">
        <f t="shared" si="873"/>
        <v>1263497</v>
      </c>
      <c r="CR212" s="294">
        <f t="shared" si="873"/>
        <v>577575</v>
      </c>
      <c r="CS212" s="294">
        <f t="shared" si="873"/>
        <v>1192854</v>
      </c>
      <c r="CT212" s="294">
        <f t="shared" si="873"/>
        <v>1074567</v>
      </c>
      <c r="CU212" s="294">
        <f t="shared" si="873"/>
        <v>777114</v>
      </c>
      <c r="CV212" s="294">
        <f t="shared" si="873"/>
        <v>704351</v>
      </c>
      <c r="CW212" s="294">
        <f t="shared" si="873"/>
        <v>599675</v>
      </c>
      <c r="CX212" s="294">
        <f t="shared" si="873"/>
        <v>429226</v>
      </c>
      <c r="CY212" s="294">
        <f t="shared" ref="CY212:DH214" si="874">AS212-AG212</f>
        <v>438145</v>
      </c>
      <c r="CZ212" s="294">
        <f t="shared" si="874"/>
        <v>674217</v>
      </c>
      <c r="DA212" s="294">
        <f t="shared" si="874"/>
        <v>623180</v>
      </c>
      <c r="DB212" s="294">
        <f t="shared" si="874"/>
        <v>1570399</v>
      </c>
      <c r="DC212" s="294">
        <f t="shared" si="874"/>
        <v>-351746</v>
      </c>
      <c r="DD212" s="294">
        <f t="shared" si="874"/>
        <v>-538100</v>
      </c>
      <c r="DE212" s="294">
        <f t="shared" si="874"/>
        <v>376976</v>
      </c>
      <c r="DF212" s="294">
        <f t="shared" si="874"/>
        <v>-594707</v>
      </c>
      <c r="DG212" s="294">
        <f t="shared" si="874"/>
        <v>-294863</v>
      </c>
      <c r="DH212" s="294">
        <f t="shared" si="874"/>
        <v>-315914</v>
      </c>
      <c r="DI212" s="294">
        <f t="shared" ref="DI212:DY214" si="875">BC212-AQ212</f>
        <v>-530420</v>
      </c>
      <c r="DJ212" s="294">
        <f t="shared" si="875"/>
        <v>-254300</v>
      </c>
      <c r="DK212" s="294">
        <f t="shared" si="875"/>
        <v>-362610</v>
      </c>
      <c r="DL212" s="294">
        <f t="shared" si="875"/>
        <v>-699922</v>
      </c>
      <c r="DM212" s="294">
        <f t="shared" si="875"/>
        <v>-240396</v>
      </c>
      <c r="DN212" s="294">
        <f t="shared" si="875"/>
        <v>-990053</v>
      </c>
      <c r="DO212" s="294">
        <f t="shared" si="875"/>
        <v>126364</v>
      </c>
      <c r="DP212" s="294">
        <f t="shared" si="875"/>
        <v>1569565</v>
      </c>
      <c r="DQ212" s="294">
        <f t="shared" si="875"/>
        <v>-1064933</v>
      </c>
      <c r="DR212" s="294">
        <f t="shared" si="875"/>
        <v>1327440</v>
      </c>
      <c r="DS212" s="294">
        <f t="shared" si="875"/>
        <v>355681</v>
      </c>
      <c r="DT212" s="294">
        <f t="shared" si="875"/>
        <v>-652767</v>
      </c>
      <c r="DU212" s="294">
        <f t="shared" si="875"/>
        <v>-297169</v>
      </c>
      <c r="DV212" s="294">
        <f t="shared" si="875"/>
        <v>-326768</v>
      </c>
      <c r="DW212" s="294">
        <f t="shared" si="875"/>
        <v>-334176</v>
      </c>
      <c r="DX212" s="294">
        <f t="shared" si="875"/>
        <v>-174628</v>
      </c>
      <c r="DY212" s="294">
        <f t="shared" si="875"/>
        <v>-254733</v>
      </c>
      <c r="DZ212" s="325"/>
      <c r="EA212" s="61">
        <f>'MONTHLY SUMMARIES'!J152</f>
        <v>1795565</v>
      </c>
    </row>
    <row r="213" spans="1:131" s="56" customFormat="1" x14ac:dyDescent="0.25">
      <c r="A213" s="143"/>
      <c r="B213" s="57" t="s">
        <v>146</v>
      </c>
      <c r="C213" s="209">
        <v>2479835.08</v>
      </c>
      <c r="D213" s="210">
        <v>1605798.73</v>
      </c>
      <c r="E213" s="210">
        <v>778628.45</v>
      </c>
      <c r="F213" s="211">
        <v>494929.37</v>
      </c>
      <c r="G213" s="210">
        <v>401515.23</v>
      </c>
      <c r="H213" s="211">
        <v>294931.77</v>
      </c>
      <c r="I213" s="210">
        <v>267948.86</v>
      </c>
      <c r="J213" s="211">
        <v>429768.9</v>
      </c>
      <c r="K213" s="210">
        <v>973412.31</v>
      </c>
      <c r="L213" s="212">
        <v>1854858.67</v>
      </c>
      <c r="M213" s="211">
        <v>1813456.36</v>
      </c>
      <c r="N213" s="211">
        <v>1875597.1</v>
      </c>
      <c r="O213" s="211">
        <v>1575861.76</v>
      </c>
      <c r="P213" s="211">
        <v>1467697.69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6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398">
        <v>2585678</v>
      </c>
      <c r="BI213" s="422">
        <v>2752850</v>
      </c>
      <c r="BJ213" s="422">
        <v>3236377</v>
      </c>
      <c r="BK213" s="422">
        <v>2319071</v>
      </c>
      <c r="BL213" s="192">
        <v>1973167</v>
      </c>
      <c r="BM213" s="192">
        <v>1045941</v>
      </c>
      <c r="BN213" s="192">
        <v>323875</v>
      </c>
      <c r="BO213" s="192">
        <v>236947</v>
      </c>
      <c r="BP213" s="192">
        <v>187482</v>
      </c>
      <c r="BQ213" s="192">
        <v>236947</v>
      </c>
      <c r="BR213" s="192">
        <v>345218</v>
      </c>
      <c r="BS213" s="192">
        <v>865327</v>
      </c>
      <c r="BT213" s="192"/>
      <c r="BU213" s="220">
        <f t="shared" si="871"/>
        <v>-903973.32000000007</v>
      </c>
      <c r="BV213" s="221">
        <f t="shared" si="871"/>
        <v>-138101.04000000004</v>
      </c>
      <c r="BW213" s="221">
        <f t="shared" si="871"/>
        <v>133439.55000000005</v>
      </c>
      <c r="BX213" s="221">
        <f t="shared" si="871"/>
        <v>-130801.37</v>
      </c>
      <c r="BY213" s="221">
        <f t="shared" si="871"/>
        <v>-191028.22999999998</v>
      </c>
      <c r="BZ213" s="221">
        <f t="shared" si="871"/>
        <v>-107328.77000000002</v>
      </c>
      <c r="CA213" s="221">
        <f t="shared" si="871"/>
        <v>-46012.859999999986</v>
      </c>
      <c r="CB213" s="221">
        <f t="shared" si="871"/>
        <v>4009.0999999999767</v>
      </c>
      <c r="CC213" s="221">
        <f t="shared" si="871"/>
        <v>-241226.31000000006</v>
      </c>
      <c r="CD213" s="221">
        <f t="shared" si="871"/>
        <v>-383887.66999999993</v>
      </c>
      <c r="CE213" s="221">
        <f t="shared" si="872"/>
        <v>214950.6399999999</v>
      </c>
      <c r="CF213" s="221">
        <f t="shared" si="872"/>
        <v>406815.89999999991</v>
      </c>
      <c r="CG213" s="221">
        <f t="shared" si="872"/>
        <v>352292.24</v>
      </c>
      <c r="CH213" s="221">
        <f t="shared" si="872"/>
        <v>-389534.68999999994</v>
      </c>
      <c r="CI213" s="221">
        <f t="shared" si="872"/>
        <v>-251227</v>
      </c>
      <c r="CJ213" s="221">
        <f t="shared" si="872"/>
        <v>1429</v>
      </c>
      <c r="CK213" s="221">
        <f t="shared" si="872"/>
        <v>65965</v>
      </c>
      <c r="CL213" s="221">
        <f t="shared" si="872"/>
        <v>33206</v>
      </c>
      <c r="CM213" s="269">
        <f t="shared" si="872"/>
        <v>40172</v>
      </c>
      <c r="CN213" s="269">
        <f t="shared" si="872"/>
        <v>-77468</v>
      </c>
      <c r="CO213" s="269">
        <f t="shared" si="873"/>
        <v>73871</v>
      </c>
      <c r="CP213" s="269">
        <f t="shared" si="873"/>
        <v>673954</v>
      </c>
      <c r="CQ213" s="294">
        <f t="shared" si="873"/>
        <v>773366</v>
      </c>
      <c r="CR213" s="294">
        <f t="shared" si="873"/>
        <v>438115</v>
      </c>
      <c r="CS213" s="294">
        <f t="shared" si="873"/>
        <v>402006</v>
      </c>
      <c r="CT213" s="294">
        <f t="shared" si="873"/>
        <v>639737</v>
      </c>
      <c r="CU213" s="294">
        <f t="shared" si="873"/>
        <v>419371</v>
      </c>
      <c r="CV213" s="294">
        <f t="shared" si="873"/>
        <v>207408</v>
      </c>
      <c r="CW213" s="294">
        <f t="shared" si="873"/>
        <v>137472</v>
      </c>
      <c r="CX213" s="294">
        <f t="shared" si="873"/>
        <v>155923</v>
      </c>
      <c r="CY213" s="294">
        <f t="shared" si="874"/>
        <v>238871</v>
      </c>
      <c r="CZ213" s="294">
        <f t="shared" si="874"/>
        <v>354701</v>
      </c>
      <c r="DA213" s="294">
        <f t="shared" si="874"/>
        <v>377147</v>
      </c>
      <c r="DB213" s="294">
        <f t="shared" si="874"/>
        <v>448536</v>
      </c>
      <c r="DC213" s="294">
        <f t="shared" si="874"/>
        <v>-398561</v>
      </c>
      <c r="DD213" s="294">
        <f t="shared" si="874"/>
        <v>-427025</v>
      </c>
      <c r="DE213" s="294">
        <f t="shared" si="874"/>
        <v>373382</v>
      </c>
      <c r="DF213" s="294">
        <f t="shared" si="874"/>
        <v>-239655</v>
      </c>
      <c r="DG213" s="294">
        <f t="shared" si="874"/>
        <v>-85625</v>
      </c>
      <c r="DH213" s="294">
        <f t="shared" si="874"/>
        <v>46661</v>
      </c>
      <c r="DI213" s="294">
        <f t="shared" si="875"/>
        <v>-104997</v>
      </c>
      <c r="DJ213" s="294">
        <f t="shared" si="875"/>
        <v>-50383</v>
      </c>
      <c r="DK213" s="294">
        <f t="shared" si="875"/>
        <v>-15632</v>
      </c>
      <c r="DL213" s="294">
        <f t="shared" si="875"/>
        <v>-225664</v>
      </c>
      <c r="DM213" s="294">
        <f t="shared" si="875"/>
        <v>12407</v>
      </c>
      <c r="DN213" s="294">
        <f t="shared" si="875"/>
        <v>-7783</v>
      </c>
      <c r="DO213" s="294">
        <f t="shared" si="875"/>
        <v>349638</v>
      </c>
      <c r="DP213" s="294">
        <f t="shared" si="875"/>
        <v>942874</v>
      </c>
      <c r="DQ213" s="294">
        <f t="shared" si="875"/>
        <v>-384471</v>
      </c>
      <c r="DR213" s="294">
        <f t="shared" si="875"/>
        <v>494922</v>
      </c>
      <c r="DS213" s="294">
        <f t="shared" si="875"/>
        <v>51354</v>
      </c>
      <c r="DT213" s="294">
        <f t="shared" si="875"/>
        <v>-295751</v>
      </c>
      <c r="DU213" s="294">
        <f t="shared" si="875"/>
        <v>-71980</v>
      </c>
      <c r="DV213" s="294">
        <f t="shared" si="875"/>
        <v>-138867</v>
      </c>
      <c r="DW213" s="294">
        <f t="shared" si="875"/>
        <v>-248400</v>
      </c>
      <c r="DX213" s="294">
        <f t="shared" si="875"/>
        <v>-140129</v>
      </c>
      <c r="DY213" s="294">
        <f t="shared" si="875"/>
        <v>-330284</v>
      </c>
      <c r="DZ213" s="325"/>
      <c r="EA213" s="61">
        <f>'MONTHLY SUMMARIES'!J153</f>
        <v>865327</v>
      </c>
    </row>
    <row r="214" spans="1:131" s="56" customFormat="1" x14ac:dyDescent="0.25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</v>
      </c>
      <c r="G214" s="210">
        <v>467572.43</v>
      </c>
      <c r="H214" s="211">
        <v>402655.95</v>
      </c>
      <c r="I214" s="210">
        <v>391042.6</v>
      </c>
      <c r="J214" s="211">
        <v>586406.43999999994</v>
      </c>
      <c r="K214" s="210">
        <v>582610.56000000006</v>
      </c>
      <c r="L214" s="212">
        <v>1109699.32</v>
      </c>
      <c r="M214" s="211">
        <v>1061131.2</v>
      </c>
      <c r="N214" s="211">
        <v>1004458.65</v>
      </c>
      <c r="O214" s="211">
        <v>1010557.19</v>
      </c>
      <c r="P214" s="211">
        <v>963518.65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6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398">
        <v>1048989</v>
      </c>
      <c r="BI214" s="422">
        <v>1684358</v>
      </c>
      <c r="BJ214" s="422">
        <v>1852488</v>
      </c>
      <c r="BK214" s="422">
        <v>773433</v>
      </c>
      <c r="BL214" s="192">
        <v>1081738</v>
      </c>
      <c r="BM214" s="192">
        <v>1060441</v>
      </c>
      <c r="BN214" s="192">
        <v>281934</v>
      </c>
      <c r="BO214" s="192">
        <v>130974</v>
      </c>
      <c r="BP214" s="192">
        <v>49493</v>
      </c>
      <c r="BQ214" s="192">
        <v>130974</v>
      </c>
      <c r="BR214" s="192">
        <v>218580</v>
      </c>
      <c r="BS214" s="192">
        <v>291826</v>
      </c>
      <c r="BT214" s="192"/>
      <c r="BU214" s="220">
        <f t="shared" si="871"/>
        <v>-37369.70000000007</v>
      </c>
      <c r="BV214" s="221">
        <f t="shared" si="871"/>
        <v>-212148.23999999987</v>
      </c>
      <c r="BW214" s="221">
        <f t="shared" si="871"/>
        <v>318580.81</v>
      </c>
      <c r="BX214" s="221">
        <f t="shared" si="871"/>
        <v>-194105.76</v>
      </c>
      <c r="BY214" s="221">
        <f t="shared" si="871"/>
        <v>-301217.43</v>
      </c>
      <c r="BZ214" s="221">
        <f t="shared" si="871"/>
        <v>-69903.950000000012</v>
      </c>
      <c r="CA214" s="221">
        <f t="shared" si="871"/>
        <v>12667.400000000023</v>
      </c>
      <c r="CB214" s="221">
        <f t="shared" si="871"/>
        <v>-181319.43999999994</v>
      </c>
      <c r="CC214" s="221">
        <f t="shared" si="871"/>
        <v>130316.43999999994</v>
      </c>
      <c r="CD214" s="221">
        <f t="shared" si="871"/>
        <v>-144780.32000000007</v>
      </c>
      <c r="CE214" s="221">
        <f t="shared" si="872"/>
        <v>14358.800000000047</v>
      </c>
      <c r="CF214" s="221">
        <f t="shared" si="872"/>
        <v>184097.34999999998</v>
      </c>
      <c r="CG214" s="221">
        <f t="shared" si="872"/>
        <v>-74192.189999999944</v>
      </c>
      <c r="CH214" s="221">
        <f t="shared" si="872"/>
        <v>-405311.65</v>
      </c>
      <c r="CI214" s="221">
        <f t="shared" si="872"/>
        <v>-227070</v>
      </c>
      <c r="CJ214" s="221">
        <f t="shared" si="872"/>
        <v>98264</v>
      </c>
      <c r="CK214" s="221">
        <f t="shared" si="872"/>
        <v>358345</v>
      </c>
      <c r="CL214" s="221">
        <f t="shared" si="872"/>
        <v>72457</v>
      </c>
      <c r="CM214" s="269">
        <f t="shared" si="872"/>
        <v>121160</v>
      </c>
      <c r="CN214" s="269">
        <f t="shared" si="872"/>
        <v>109666</v>
      </c>
      <c r="CO214" s="269">
        <f t="shared" si="873"/>
        <v>-32743</v>
      </c>
      <c r="CP214" s="269">
        <f t="shared" si="873"/>
        <v>496693</v>
      </c>
      <c r="CQ214" s="294">
        <f t="shared" si="873"/>
        <v>422251</v>
      </c>
      <c r="CR214" s="294">
        <f t="shared" si="873"/>
        <v>188468</v>
      </c>
      <c r="CS214" s="294">
        <f t="shared" si="873"/>
        <v>120981</v>
      </c>
      <c r="CT214" s="294">
        <f t="shared" si="873"/>
        <v>597935</v>
      </c>
      <c r="CU214" s="294">
        <f t="shared" si="873"/>
        <v>187749</v>
      </c>
      <c r="CV214" s="294">
        <f t="shared" si="873"/>
        <v>465749</v>
      </c>
      <c r="CW214" s="294">
        <f t="shared" si="873"/>
        <v>266511</v>
      </c>
      <c r="CX214" s="294">
        <f t="shared" si="873"/>
        <v>195335</v>
      </c>
      <c r="CY214" s="294">
        <f t="shared" si="874"/>
        <v>490722</v>
      </c>
      <c r="CZ214" s="294">
        <f t="shared" si="874"/>
        <v>229307</v>
      </c>
      <c r="DA214" s="294">
        <f t="shared" si="874"/>
        <v>1125430</v>
      </c>
      <c r="DB214" s="294">
        <f t="shared" si="874"/>
        <v>531008</v>
      </c>
      <c r="DC214" s="294">
        <f t="shared" si="874"/>
        <v>439700</v>
      </c>
      <c r="DD214" s="294">
        <f t="shared" si="874"/>
        <v>637067</v>
      </c>
      <c r="DE214" s="294">
        <f t="shared" si="874"/>
        <v>96748</v>
      </c>
      <c r="DF214" s="294">
        <f t="shared" si="874"/>
        <v>-344582</v>
      </c>
      <c r="DG214" s="294">
        <f t="shared" si="874"/>
        <v>539539</v>
      </c>
      <c r="DH214" s="294">
        <f t="shared" si="874"/>
        <v>-110001</v>
      </c>
      <c r="DI214" s="294">
        <f t="shared" si="875"/>
        <v>43773</v>
      </c>
      <c r="DJ214" s="294">
        <f t="shared" si="875"/>
        <v>-200918</v>
      </c>
      <c r="DK214" s="294">
        <f t="shared" si="875"/>
        <v>-629151</v>
      </c>
      <c r="DL214" s="294">
        <f t="shared" si="875"/>
        <v>-357619</v>
      </c>
      <c r="DM214" s="294">
        <f t="shared" si="875"/>
        <v>-1107395</v>
      </c>
      <c r="DN214" s="294">
        <f t="shared" si="875"/>
        <v>-943631</v>
      </c>
      <c r="DO214" s="294">
        <f t="shared" si="875"/>
        <v>-253083</v>
      </c>
      <c r="DP214" s="294">
        <f t="shared" si="875"/>
        <v>-161603</v>
      </c>
      <c r="DQ214" s="294">
        <f t="shared" si="875"/>
        <v>-380661</v>
      </c>
      <c r="DR214" s="294">
        <f t="shared" si="875"/>
        <v>270178</v>
      </c>
      <c r="DS214" s="294">
        <f t="shared" si="875"/>
        <v>-280775</v>
      </c>
      <c r="DT214" s="294">
        <f t="shared" si="875"/>
        <v>-614337</v>
      </c>
      <c r="DU214" s="294">
        <f t="shared" si="875"/>
        <v>-704010</v>
      </c>
      <c r="DV214" s="294">
        <f t="shared" si="875"/>
        <v>-350133</v>
      </c>
      <c r="DW214" s="294">
        <f t="shared" si="875"/>
        <v>-255467</v>
      </c>
      <c r="DX214" s="294">
        <f t="shared" si="875"/>
        <v>-167861</v>
      </c>
      <c r="DY214" s="294">
        <f t="shared" si="875"/>
        <v>-406393</v>
      </c>
      <c r="DZ214" s="325"/>
      <c r="EA214" s="61">
        <f>'MONTHLY SUMMARIES'!J154</f>
        <v>291826</v>
      </c>
    </row>
    <row r="215" spans="1:131" s="70" customFormat="1" x14ac:dyDescent="0.25">
      <c r="A215" s="144"/>
      <c r="B215" s="57" t="s">
        <v>148</v>
      </c>
      <c r="C215" s="215">
        <f>SUM(C206:C214)</f>
        <v>24496359.759999998</v>
      </c>
      <c r="D215" s="216">
        <f t="shared" ref="D215:BX215" si="876">SUM(D206:D214)</f>
        <v>17914230.84</v>
      </c>
      <c r="E215" s="216">
        <f t="shared" si="876"/>
        <v>9714805.6799999997</v>
      </c>
      <c r="F215" s="217">
        <f t="shared" si="876"/>
        <v>7572441.1299999999</v>
      </c>
      <c r="G215" s="216">
        <f t="shared" si="876"/>
        <v>6409376.5099999998</v>
      </c>
      <c r="H215" s="217">
        <f t="shared" si="876"/>
        <v>5340237.9400000004</v>
      </c>
      <c r="I215" s="216">
        <f t="shared" si="876"/>
        <v>5411729.2699999996</v>
      </c>
      <c r="J215" s="217">
        <f t="shared" si="876"/>
        <v>6700416.6600000001</v>
      </c>
      <c r="K215" s="216">
        <f t="shared" si="876"/>
        <v>9739791.5600000005</v>
      </c>
      <c r="L215" s="218">
        <f t="shared" si="876"/>
        <v>20824111.829999998</v>
      </c>
      <c r="M215" s="217">
        <f t="shared" si="876"/>
        <v>21155492.25</v>
      </c>
      <c r="N215" s="217">
        <f t="shared" si="876"/>
        <v>21971456.440000001</v>
      </c>
      <c r="O215" s="217">
        <f t="shared" si="876"/>
        <v>18255486.600000001</v>
      </c>
      <c r="P215" s="217">
        <f t="shared" si="876"/>
        <v>18287465.949999999</v>
      </c>
      <c r="Q215" s="217">
        <f t="shared" si="876"/>
        <v>11167297</v>
      </c>
      <c r="R215" s="217">
        <f t="shared" si="876"/>
        <v>6406881</v>
      </c>
      <c r="S215" s="217">
        <f t="shared" si="876"/>
        <v>4624501</v>
      </c>
      <c r="T215" s="217">
        <f t="shared" si="876"/>
        <v>4589332</v>
      </c>
      <c r="U215" s="217">
        <f t="shared" si="876"/>
        <v>5102182</v>
      </c>
      <c r="V215" s="217">
        <f t="shared" si="876"/>
        <v>5689001</v>
      </c>
      <c r="W215" s="219">
        <f>SUM(W206+W209+W212+W213+W214)</f>
        <v>9347502</v>
      </c>
      <c r="X215" s="218">
        <f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0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4">
        <v>27472666</v>
      </c>
      <c r="BI215" s="441">
        <v>35010806</v>
      </c>
      <c r="BJ215" s="441">
        <v>39902313</v>
      </c>
      <c r="BK215" s="441">
        <v>27274335</v>
      </c>
      <c r="BL215" s="193">
        <v>24953188</v>
      </c>
      <c r="BM215" s="193">
        <v>14505975</v>
      </c>
      <c r="BN215" s="193">
        <v>7473736</v>
      </c>
      <c r="BO215" s="193">
        <v>6798666</v>
      </c>
      <c r="BP215" s="193">
        <v>6171098</v>
      </c>
      <c r="BQ215" s="193">
        <v>6798666</v>
      </c>
      <c r="BR215" s="193">
        <v>7985538</v>
      </c>
      <c r="BS215" s="193">
        <v>14186912</v>
      </c>
      <c r="BT215" s="193"/>
      <c r="BU215" s="222">
        <f t="shared" si="876"/>
        <v>-6240873.1600000011</v>
      </c>
      <c r="BV215" s="223">
        <f t="shared" si="876"/>
        <v>373235.10999999964</v>
      </c>
      <c r="BW215" s="223">
        <f t="shared" si="876"/>
        <v>1452491.32</v>
      </c>
      <c r="BX215" s="223">
        <f t="shared" si="876"/>
        <v>-1165560.1299999999</v>
      </c>
      <c r="BY215" s="223">
        <f t="shared" ref="BY215:BZ215" si="877">SUM(BY206:BY214)</f>
        <v>-1784875.5099999998</v>
      </c>
      <c r="BZ215" s="223">
        <f t="shared" si="877"/>
        <v>-750905.94000000018</v>
      </c>
      <c r="CA215" s="223">
        <f t="shared" ref="CA215:CB215" si="878">SUM(CA206:CA214)</f>
        <v>-309547.26999999979</v>
      </c>
      <c r="CB215" s="223">
        <f t="shared" si="878"/>
        <v>-1011415.6599999999</v>
      </c>
      <c r="CC215" s="223">
        <f t="shared" ref="CC215:CD215" si="879">SUM(CC206:CC214)</f>
        <v>-392289.56000000017</v>
      </c>
      <c r="CD215" s="223">
        <f t="shared" si="879"/>
        <v>-2020029.8300000003</v>
      </c>
      <c r="CE215" s="223">
        <f t="shared" ref="CE215:CF215" si="880">SUM(CE206:CE214)</f>
        <v>2985122.75</v>
      </c>
      <c r="CF215" s="223">
        <f t="shared" si="880"/>
        <v>6010333.5599999987</v>
      </c>
      <c r="CG215" s="223">
        <f t="shared" ref="CG215:CH215" si="881">SUM(CG206:CG214)</f>
        <v>4978702.4000000004</v>
      </c>
      <c r="CH215" s="223">
        <f t="shared" si="881"/>
        <v>-3794236.9499999997</v>
      </c>
      <c r="CI215" s="223">
        <f t="shared" ref="CI215:CJ215" si="882">SUM(CI206:CI214)</f>
        <v>-2221888</v>
      </c>
      <c r="CJ215" s="223">
        <f t="shared" si="882"/>
        <v>414817</v>
      </c>
      <c r="CK215" s="223">
        <f t="shared" ref="CK215:CL215" si="883">SUM(CK206:CK214)</f>
        <v>709514</v>
      </c>
      <c r="CL215" s="223">
        <f t="shared" si="883"/>
        <v>583284</v>
      </c>
      <c r="CM215" s="270">
        <f t="shared" ref="CM215:CN215" si="884">SUM(CM206:CM214)</f>
        <v>703794</v>
      </c>
      <c r="CN215" s="270">
        <f t="shared" si="884"/>
        <v>-66391</v>
      </c>
      <c r="CO215" s="270">
        <f t="shared" ref="CO215:CQ215" si="885">SUM(CO206:CO214)</f>
        <v>1269625</v>
      </c>
      <c r="CP215" s="270">
        <f t="shared" si="885"/>
        <v>5606576</v>
      </c>
      <c r="CQ215" s="295">
        <f t="shared" si="885"/>
        <v>6541113</v>
      </c>
      <c r="CR215" s="295">
        <f t="shared" ref="CR215:CS215" si="886">SUM(CR206:CR214)</f>
        <v>3871637</v>
      </c>
      <c r="CS215" s="295">
        <f t="shared" si="886"/>
        <v>5456814</v>
      </c>
      <c r="CT215" s="295">
        <f t="shared" ref="CT215:CU215" si="887">SUM(CT206:CT214)</f>
        <v>6188197</v>
      </c>
      <c r="CU215" s="295">
        <f t="shared" si="887"/>
        <v>4891717</v>
      </c>
      <c r="CV215" s="295">
        <f t="shared" ref="CV215" si="888">SUM(CV206:CV214)</f>
        <v>3457855</v>
      </c>
      <c r="CW215" s="295">
        <f t="shared" ref="CW215" si="889">SUM(CW206:CW214)</f>
        <v>3063138</v>
      </c>
      <c r="CX215" s="295">
        <f t="shared" ref="CX215" si="890">SUM(CX206:CX214)</f>
        <v>2613939</v>
      </c>
      <c r="CY215" s="295">
        <f t="shared" ref="CY215" si="891">SUM(CY206:CY214)</f>
        <v>3081934</v>
      </c>
      <c r="CZ215" s="295">
        <f t="shared" ref="CZ215" si="892">SUM(CZ206:CZ214)</f>
        <v>3947108</v>
      </c>
      <c r="DA215" s="295">
        <f t="shared" ref="DA215" si="893">SUM(DA206:DA214)</f>
        <v>3602013</v>
      </c>
      <c r="DB215" s="295">
        <f t="shared" ref="DB215" si="894">SUM(DB206:DB214)</f>
        <v>7753450</v>
      </c>
      <c r="DC215" s="295">
        <f t="shared" ref="DC215" si="895">SUM(DC206:DC214)</f>
        <v>3015315</v>
      </c>
      <c r="DD215" s="295">
        <f t="shared" ref="DD215:DE215" si="896">SUM(DD206:DD214)</f>
        <v>-334415</v>
      </c>
      <c r="DE215" s="295">
        <f t="shared" si="896"/>
        <v>-18868179</v>
      </c>
      <c r="DF215" s="295">
        <f t="shared" ref="DF215" si="897">SUM(DF206:DF214)</f>
        <v>-1311687</v>
      </c>
      <c r="DG215" s="295">
        <f t="shared" ref="DG215" si="898">SUM(DG206:DG214)</f>
        <v>-1210210</v>
      </c>
      <c r="DH215" s="295">
        <f t="shared" ref="DH215" si="899">SUM(DH206:DH214)</f>
        <v>-1119898</v>
      </c>
      <c r="DI215" s="295">
        <f t="shared" ref="DI215" si="900">SUM(DI206:DI214)</f>
        <v>-1726310</v>
      </c>
      <c r="DJ215" s="295">
        <f t="shared" ref="DJ215" si="901">SUM(DJ206:DJ214)</f>
        <v>-1385834</v>
      </c>
      <c r="DK215" s="295">
        <f t="shared" ref="DK215:DL215" si="902">SUM(DK206:DK214)</f>
        <v>-2178166</v>
      </c>
      <c r="DL215" s="295">
        <f t="shared" si="902"/>
        <v>-2859974</v>
      </c>
      <c r="DM215" s="295">
        <f t="shared" ref="DM215:DN215" si="903">SUM(DM206:DM214)</f>
        <v>-683293</v>
      </c>
      <c r="DN215" s="295">
        <f t="shared" si="903"/>
        <v>-4691442</v>
      </c>
      <c r="DO215" s="295">
        <f t="shared" ref="DO215:DP215" si="904">SUM(DO206:DO214)</f>
        <v>1313763</v>
      </c>
      <c r="DP215" s="295">
        <f t="shared" si="904"/>
        <v>8383301</v>
      </c>
      <c r="DQ215" s="295">
        <f t="shared" ref="DQ215" si="905">SUM(DQ206:DQ214)</f>
        <v>17451511</v>
      </c>
      <c r="DR215" s="295">
        <f t="shared" ref="DR215:DS215" si="906">SUM(DR206:DR214)</f>
        <v>5583449</v>
      </c>
      <c r="DS215" s="295">
        <f t="shared" si="906"/>
        <v>1879059</v>
      </c>
      <c r="DT215" s="295">
        <f t="shared" ref="DT215" si="907">SUM(DT206:DT214)</f>
        <v>-1685919</v>
      </c>
      <c r="DU215" s="295">
        <f t="shared" ref="DU215:DV215" si="908">SUM(DU206:DU214)</f>
        <v>127823</v>
      </c>
      <c r="DV215" s="295">
        <f t="shared" si="908"/>
        <v>-229623</v>
      </c>
      <c r="DW215" s="295">
        <f t="shared" ref="DW215" si="909">SUM(DW206:DW214)</f>
        <v>88922</v>
      </c>
      <c r="DX215" s="295">
        <f t="shared" ref="DX215:DY215" si="910">SUM(DX206:DX214)</f>
        <v>1275794</v>
      </c>
      <c r="DY215" s="295">
        <f t="shared" si="910"/>
        <v>651065</v>
      </c>
      <c r="DZ215" s="326"/>
      <c r="EA215" s="249">
        <f>EA206+EA209+EA212+EA213+EA214</f>
        <v>14186912</v>
      </c>
    </row>
    <row r="216" spans="1:131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325"/>
      <c r="EA216" s="87"/>
    </row>
    <row r="217" spans="1:131" s="56" customFormat="1" x14ac:dyDescent="0.25">
      <c r="A217" s="143"/>
      <c r="B217" s="57" t="s">
        <v>141</v>
      </c>
      <c r="C217" s="108"/>
      <c r="D217" s="166">
        <f t="shared" ref="D217:AE217" si="911">(C98+C206+D130-D98-D206)/(C98+C206+D130-D206)</f>
        <v>0.60357559543553274</v>
      </c>
      <c r="E217" s="167">
        <f t="shared" si="911"/>
        <v>0.56188838895537507</v>
      </c>
      <c r="F217" s="167">
        <f t="shared" si="911"/>
        <v>0.42817828045150014</v>
      </c>
      <c r="G217" s="167">
        <f t="shared" si="911"/>
        <v>0.36334852014088931</v>
      </c>
      <c r="H217" s="168">
        <f t="shared" si="911"/>
        <v>0.39914850438071103</v>
      </c>
      <c r="I217" s="167">
        <f t="shared" si="911"/>
        <v>0.37377173038616135</v>
      </c>
      <c r="J217" s="168">
        <f t="shared" si="911"/>
        <v>0.43303613399555324</v>
      </c>
      <c r="K217" s="167">
        <f t="shared" si="911"/>
        <v>0.54910946743988587</v>
      </c>
      <c r="L217" s="169">
        <f t="shared" si="911"/>
        <v>0.68143778821808643</v>
      </c>
      <c r="M217" s="168">
        <f t="shared" si="911"/>
        <v>0.74676491235559073</v>
      </c>
      <c r="N217" s="168">
        <f t="shared" si="911"/>
        <v>0.68477967284155916</v>
      </c>
      <c r="O217" s="168">
        <f t="shared" si="911"/>
        <v>0.65939896446836366</v>
      </c>
      <c r="P217" s="168">
        <f t="shared" si="911"/>
        <v>0.58780681503457832</v>
      </c>
      <c r="Q217" s="168">
        <f t="shared" si="911"/>
        <v>0.56611028854638368</v>
      </c>
      <c r="R217" s="168">
        <f t="shared" si="911"/>
        <v>0.39197145928439486</v>
      </c>
      <c r="S217" s="168">
        <f t="shared" si="911"/>
        <v>0.35313914950685948</v>
      </c>
      <c r="T217" s="168">
        <f t="shared" si="911"/>
        <v>0.27080718276645127</v>
      </c>
      <c r="U217" s="168">
        <f t="shared" si="911"/>
        <v>0.2812655766754722</v>
      </c>
      <c r="V217" s="168">
        <f t="shared" si="911"/>
        <v>0.32014682836870256</v>
      </c>
      <c r="W217" s="168">
        <f t="shared" si="911"/>
        <v>0.41849963048474392</v>
      </c>
      <c r="X217" s="169">
        <f t="shared" si="911"/>
        <v>0.57136626222200737</v>
      </c>
      <c r="Y217" s="168">
        <f t="shared" si="911"/>
        <v>0.68672811631749286</v>
      </c>
      <c r="Z217" s="168">
        <f t="shared" si="911"/>
        <v>0.66531389247680839</v>
      </c>
      <c r="AA217" s="168">
        <f t="shared" si="911"/>
        <v>0.66292776222014882</v>
      </c>
      <c r="AB217" s="168">
        <f t="shared" si="911"/>
        <v>0.59002987320461786</v>
      </c>
      <c r="AC217" s="168">
        <f t="shared" si="911"/>
        <v>0.46482401630173253</v>
      </c>
      <c r="AD217" s="168">
        <f t="shared" si="911"/>
        <v>0.34604323441493995</v>
      </c>
      <c r="AE217" s="168">
        <f t="shared" si="911"/>
        <v>0.37740545518017132</v>
      </c>
      <c r="AF217" s="168">
        <f t="shared" ref="AF217:BS217" si="912">(AE98+AE206+AF130-AF98-AF206)/(AE98+AE206+AF130-AF206)</f>
        <v>0.32362841649044777</v>
      </c>
      <c r="AG217" s="168">
        <f t="shared" si="912"/>
        <v>0.32065379644164699</v>
      </c>
      <c r="AH217" s="168">
        <f t="shared" si="912"/>
        <v>0.37257539900543479</v>
      </c>
      <c r="AI217" s="168">
        <f t="shared" si="912"/>
        <v>0.4726172192609992</v>
      </c>
      <c r="AJ217" s="168">
        <f t="shared" si="912"/>
        <v>0.66829794369375539</v>
      </c>
      <c r="AK217" s="168">
        <f t="shared" si="912"/>
        <v>0.72211113410795447</v>
      </c>
      <c r="AL217" s="168">
        <f t="shared" si="912"/>
        <v>0.72934766405884865</v>
      </c>
      <c r="AM217" s="168">
        <f t="shared" si="912"/>
        <v>0.69662156618310922</v>
      </c>
      <c r="AN217" s="168">
        <f t="shared" si="912"/>
        <v>0.64392370975133384</v>
      </c>
      <c r="AO217" s="168">
        <f t="shared" si="912"/>
        <v>0.55599439246659188</v>
      </c>
      <c r="AP217" s="168">
        <f t="shared" si="912"/>
        <v>0.44795687418084762</v>
      </c>
      <c r="AQ217" s="168">
        <f t="shared" si="912"/>
        <v>0.42851750359346513</v>
      </c>
      <c r="AR217" s="168">
        <f t="shared" si="912"/>
        <v>0.37227926128861166</v>
      </c>
      <c r="AS217" s="168">
        <f t="shared" si="912"/>
        <v>0.36905097089495864</v>
      </c>
      <c r="AT217" s="168">
        <f t="shared" si="912"/>
        <v>0.45202796082262553</v>
      </c>
      <c r="AU217" s="168">
        <f t="shared" si="912"/>
        <v>0.51910417312644652</v>
      </c>
      <c r="AV217" s="271">
        <f t="shared" si="912"/>
        <v>0.63204345346612723</v>
      </c>
      <c r="AW217" s="271">
        <f t="shared" si="912"/>
        <v>0.74239134440955035</v>
      </c>
      <c r="AX217" s="271">
        <f t="shared" si="912"/>
        <v>0.71519833994423609</v>
      </c>
      <c r="AY217" s="271">
        <f t="shared" si="912"/>
        <v>0.76093705998846795</v>
      </c>
      <c r="AZ217" s="271">
        <f t="shared" si="912"/>
        <v>0.40951754684779135</v>
      </c>
      <c r="BA217" s="271">
        <f t="shared" si="912"/>
        <v>0.51546876341866443</v>
      </c>
      <c r="BB217" s="271">
        <f t="shared" si="912"/>
        <v>0.38563077200591556</v>
      </c>
      <c r="BC217" s="271">
        <f t="shared" si="912"/>
        <v>0.36549632006264132</v>
      </c>
      <c r="BD217" s="271">
        <f t="shared" si="912"/>
        <v>0.31669170803580637</v>
      </c>
      <c r="BE217" s="271">
        <f t="shared" si="912"/>
        <v>0.40839291116334631</v>
      </c>
      <c r="BF217" s="271">
        <f t="shared" si="912"/>
        <v>0.3340326652860397</v>
      </c>
      <c r="BG217" s="271">
        <f t="shared" si="912"/>
        <v>0.50077601091208068</v>
      </c>
      <c r="BH217" s="418">
        <f t="shared" si="912"/>
        <v>0.70834664433582195</v>
      </c>
      <c r="BI217" s="418">
        <f t="shared" si="912"/>
        <v>0.73254454710170291</v>
      </c>
      <c r="BJ217" s="418">
        <f t="shared" si="912"/>
        <v>0.72190596715004485</v>
      </c>
      <c r="BK217" s="418">
        <f t="shared" si="912"/>
        <v>0.71505776904600205</v>
      </c>
      <c r="BL217" s="418">
        <f t="shared" si="912"/>
        <v>0.63514428285290858</v>
      </c>
      <c r="BM217" s="418">
        <f t="shared" si="912"/>
        <v>0.51956933994403065</v>
      </c>
      <c r="BN217" s="418">
        <f t="shared" si="912"/>
        <v>0.43483703031019155</v>
      </c>
      <c r="BO217" s="418">
        <f t="shared" si="912"/>
        <v>0.51771779363141657</v>
      </c>
      <c r="BP217" s="418">
        <f t="shared" si="912"/>
        <v>0.32674986591442001</v>
      </c>
      <c r="BQ217" s="418">
        <f t="shared" si="912"/>
        <v>0.42757913429414607</v>
      </c>
      <c r="BR217" s="418">
        <f t="shared" si="912"/>
        <v>0.46353283405549706</v>
      </c>
      <c r="BS217" s="418">
        <f t="shared" si="912"/>
        <v>0.47170856337478367</v>
      </c>
      <c r="BT217" s="271"/>
      <c r="BU217" s="106"/>
      <c r="BV217" s="168">
        <f t="shared" ref="BV217:CQ217" si="913">P217-D217</f>
        <v>-1.5768780400954419E-2</v>
      </c>
      <c r="BW217" s="168">
        <f t="shared" si="913"/>
        <v>4.2218995910086043E-3</v>
      </c>
      <c r="BX217" s="168">
        <f t="shared" si="913"/>
        <v>-3.6206821167105274E-2</v>
      </c>
      <c r="BY217" s="168">
        <f t="shared" si="913"/>
        <v>-1.0209370634029824E-2</v>
      </c>
      <c r="BZ217" s="168">
        <f t="shared" si="913"/>
        <v>-0.12834132161425976</v>
      </c>
      <c r="CA217" s="168">
        <f t="shared" si="913"/>
        <v>-9.2506153710689154E-2</v>
      </c>
      <c r="CB217" s="168">
        <f t="shared" si="913"/>
        <v>-0.11288930562685068</v>
      </c>
      <c r="CC217" s="168">
        <f t="shared" si="913"/>
        <v>-0.13060983695514194</v>
      </c>
      <c r="CD217" s="168">
        <f t="shared" si="913"/>
        <v>-0.11007152599607906</v>
      </c>
      <c r="CE217" s="168">
        <f t="shared" si="913"/>
        <v>-6.0036796038097862E-2</v>
      </c>
      <c r="CF217" s="168">
        <f t="shared" si="913"/>
        <v>-1.9465780364750773E-2</v>
      </c>
      <c r="CG217" s="168">
        <f t="shared" si="913"/>
        <v>3.5287977517851621E-3</v>
      </c>
      <c r="CH217" s="168">
        <f t="shared" si="913"/>
        <v>2.223058170039538E-3</v>
      </c>
      <c r="CI217" s="168">
        <f t="shared" si="913"/>
        <v>-0.10128627224465114</v>
      </c>
      <c r="CJ217" s="168">
        <f t="shared" si="913"/>
        <v>-4.5928224869454914E-2</v>
      </c>
      <c r="CK217" s="168">
        <f t="shared" si="913"/>
        <v>2.4266305673311839E-2</v>
      </c>
      <c r="CL217" s="168">
        <f t="shared" si="913"/>
        <v>5.2821233723996497E-2</v>
      </c>
      <c r="CM217" s="271">
        <f t="shared" si="913"/>
        <v>3.9388219766174792E-2</v>
      </c>
      <c r="CN217" s="271">
        <f t="shared" si="913"/>
        <v>5.242857063673223E-2</v>
      </c>
      <c r="CO217" s="271">
        <f t="shared" si="913"/>
        <v>5.4117588776255277E-2</v>
      </c>
      <c r="CP217" s="271">
        <f t="shared" si="913"/>
        <v>9.6931681471748021E-2</v>
      </c>
      <c r="CQ217" s="298">
        <f t="shared" si="913"/>
        <v>3.5383017790461602E-2</v>
      </c>
      <c r="CR217" s="298">
        <f t="shared" ref="CR217:DY217" si="914">AL217-Z217</f>
        <v>6.4033771582040266E-2</v>
      </c>
      <c r="CS217" s="298">
        <f t="shared" si="914"/>
        <v>3.36938039629604E-2</v>
      </c>
      <c r="CT217" s="298">
        <f t="shared" si="914"/>
        <v>5.3893836546715979E-2</v>
      </c>
      <c r="CU217" s="298">
        <f t="shared" si="914"/>
        <v>9.1170376164859346E-2</v>
      </c>
      <c r="CV217" s="298">
        <f t="shared" si="914"/>
        <v>0.10191363976590767</v>
      </c>
      <c r="CW217" s="298">
        <f t="shared" si="914"/>
        <v>5.1112048413293809E-2</v>
      </c>
      <c r="CX217" s="298">
        <f t="shared" si="914"/>
        <v>4.8650844798163895E-2</v>
      </c>
      <c r="CY217" s="298">
        <f t="shared" si="914"/>
        <v>4.8397174453311653E-2</v>
      </c>
      <c r="CZ217" s="298">
        <f t="shared" si="914"/>
        <v>7.9452561817190737E-2</v>
      </c>
      <c r="DA217" s="298">
        <f t="shared" si="914"/>
        <v>4.6486953865447322E-2</v>
      </c>
      <c r="DB217" s="298">
        <f t="shared" si="914"/>
        <v>-3.6254490227628167E-2</v>
      </c>
      <c r="DC217" s="298">
        <f t="shared" si="914"/>
        <v>2.028021030159588E-2</v>
      </c>
      <c r="DD217" s="298">
        <f t="shared" si="914"/>
        <v>-1.414932411461256E-2</v>
      </c>
      <c r="DE217" s="298">
        <f t="shared" si="914"/>
        <v>6.4315493805358726E-2</v>
      </c>
      <c r="DF217" s="298">
        <f t="shared" si="914"/>
        <v>-0.23440616290354249</v>
      </c>
      <c r="DG217" s="298">
        <f t="shared" si="914"/>
        <v>-4.0525629047927447E-2</v>
      </c>
      <c r="DH217" s="298">
        <f t="shared" si="914"/>
        <v>-6.2326102174932063E-2</v>
      </c>
      <c r="DI217" s="298">
        <f t="shared" si="914"/>
        <v>-6.302118353082381E-2</v>
      </c>
      <c r="DJ217" s="298">
        <f t="shared" si="914"/>
        <v>-5.5587553252805288E-2</v>
      </c>
      <c r="DK217" s="298">
        <f t="shared" si="914"/>
        <v>3.9341940268387665E-2</v>
      </c>
      <c r="DL217" s="298">
        <f t="shared" si="914"/>
        <v>-0.11799529553658583</v>
      </c>
      <c r="DM217" s="298">
        <f t="shared" si="914"/>
        <v>-1.832816221436584E-2</v>
      </c>
      <c r="DN217" s="298">
        <f t="shared" si="914"/>
        <v>7.6303190869694726E-2</v>
      </c>
      <c r="DO217" s="298">
        <f t="shared" si="914"/>
        <v>-9.8467973078474325E-3</v>
      </c>
      <c r="DP217" s="298">
        <f t="shared" si="914"/>
        <v>6.7076272058087527E-3</v>
      </c>
      <c r="DQ217" s="298">
        <f t="shared" si="914"/>
        <v>-4.58792909424659E-2</v>
      </c>
      <c r="DR217" s="298">
        <f t="shared" si="914"/>
        <v>0.22562673600511723</v>
      </c>
      <c r="DS217" s="298">
        <f t="shared" si="914"/>
        <v>4.1005765253662174E-3</v>
      </c>
      <c r="DT217" s="298">
        <f t="shared" si="914"/>
        <v>4.9206258304275996E-2</v>
      </c>
      <c r="DU217" s="298">
        <f t="shared" si="914"/>
        <v>0.15222147356877525</v>
      </c>
      <c r="DV217" s="298">
        <f t="shared" si="914"/>
        <v>1.0058157878613638E-2</v>
      </c>
      <c r="DW217" s="298">
        <f t="shared" si="914"/>
        <v>1.9186223130799762E-2</v>
      </c>
      <c r="DX217" s="298">
        <f t="shared" si="914"/>
        <v>0.12950016876945736</v>
      </c>
      <c r="DY217" s="298">
        <f t="shared" si="914"/>
        <v>-2.9067447537297009E-2</v>
      </c>
      <c r="DZ217" s="325"/>
      <c r="EA217" s="61"/>
    </row>
    <row r="218" spans="1:131" s="56" customFormat="1" x14ac:dyDescent="0.2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15">(W99+W207+X131-X99-X207)/(W99+W207+X131-X207)</f>
        <v>0.56828413408292944</v>
      </c>
      <c r="Y218" s="207">
        <f t="shared" si="915"/>
        <v>0.6840793502387118</v>
      </c>
      <c r="Z218" s="207">
        <f t="shared" si="915"/>
        <v>0.66293777132640141</v>
      </c>
      <c r="AA218" s="207">
        <f t="shared" si="915"/>
        <v>0.66038989956769656</v>
      </c>
      <c r="AB218" s="207">
        <f t="shared" si="915"/>
        <v>0.58699455697204117</v>
      </c>
      <c r="AC218" s="207">
        <f t="shared" si="915"/>
        <v>0.46164297393543186</v>
      </c>
      <c r="AD218" s="207">
        <f t="shared" si="915"/>
        <v>0.34310683775340456</v>
      </c>
      <c r="AE218" s="207">
        <f t="shared" si="915"/>
        <v>0.37556574805696735</v>
      </c>
      <c r="AF218" s="207">
        <f t="shared" ref="AF218:BS218" si="916">(AE99+AE207+AF131-AF99-AF207)/(AE99+AE207+AF131-AF207)</f>
        <v>0.32164850052778782</v>
      </c>
      <c r="AG218" s="207">
        <f t="shared" si="916"/>
        <v>0.3187493987145027</v>
      </c>
      <c r="AH218" s="207">
        <f t="shared" si="916"/>
        <v>0.37032715226365226</v>
      </c>
      <c r="AI218" s="207">
        <f t="shared" si="916"/>
        <v>0.47006435394144003</v>
      </c>
      <c r="AJ218" s="168">
        <f t="shared" si="916"/>
        <v>0.66626816772465081</v>
      </c>
      <c r="AK218" s="168">
        <f t="shared" si="916"/>
        <v>0.72045649881008411</v>
      </c>
      <c r="AL218" s="168">
        <f t="shared" si="916"/>
        <v>0.7273031816095249</v>
      </c>
      <c r="AM218" s="168">
        <f t="shared" si="916"/>
        <v>0.69475568426753764</v>
      </c>
      <c r="AN218" s="168">
        <f t="shared" si="916"/>
        <v>0.64174565573914721</v>
      </c>
      <c r="AO218" s="168">
        <f t="shared" si="916"/>
        <v>0.55408668537153194</v>
      </c>
      <c r="AP218" s="168">
        <f t="shared" si="916"/>
        <v>0.44579206362927648</v>
      </c>
      <c r="AQ218" s="168">
        <f t="shared" si="916"/>
        <v>0.42646816202453419</v>
      </c>
      <c r="AR218" s="168">
        <f t="shared" si="916"/>
        <v>0.3702713686827579</v>
      </c>
      <c r="AS218" s="168">
        <f t="shared" si="916"/>
        <v>0.36636822343182329</v>
      </c>
      <c r="AT218" s="168">
        <f t="shared" si="916"/>
        <v>0.44965789289953223</v>
      </c>
      <c r="AU218" s="168">
        <f t="shared" si="916"/>
        <v>0.5200839379728891</v>
      </c>
      <c r="AV218" s="271">
        <f t="shared" si="916"/>
        <v>0.63292190417831362</v>
      </c>
      <c r="AW218" s="271">
        <f t="shared" si="916"/>
        <v>0.74274154761949207</v>
      </c>
      <c r="AX218" s="271">
        <f t="shared" si="916"/>
        <v>0.7153188002017864</v>
      </c>
      <c r="AY218" s="271">
        <f t="shared" si="916"/>
        <v>0.759780243997626</v>
      </c>
      <c r="AZ218" s="271">
        <f t="shared" si="916"/>
        <v>0.40023329914434141</v>
      </c>
      <c r="BA218" s="271">
        <f t="shared" si="916"/>
        <v>0.51232797551335019</v>
      </c>
      <c r="BB218" s="271">
        <f t="shared" si="916"/>
        <v>0.38296218317216202</v>
      </c>
      <c r="BC218" s="271">
        <f t="shared" si="916"/>
        <v>0.36307137908936837</v>
      </c>
      <c r="BD218" s="271">
        <f t="shared" si="916"/>
        <v>0.3142647599128196</v>
      </c>
      <c r="BE218" s="271">
        <f t="shared" si="916"/>
        <v>0.40536989339322166</v>
      </c>
      <c r="BF218" s="271">
        <f t="shared" si="916"/>
        <v>0.3302834231846371</v>
      </c>
      <c r="BG218" s="271">
        <f t="shared" si="916"/>
        <v>0.49722963163384853</v>
      </c>
      <c r="BH218" s="418">
        <f t="shared" si="916"/>
        <v>0.70609301595593565</v>
      </c>
      <c r="BI218" s="418">
        <f t="shared" si="916"/>
        <v>0.73056055392100261</v>
      </c>
      <c r="BJ218" s="418">
        <f t="shared" si="916"/>
        <v>0.71973367001049338</v>
      </c>
      <c r="BK218" s="418">
        <f t="shared" si="916"/>
        <v>0.7127586125400267</v>
      </c>
      <c r="BL218" s="418">
        <f t="shared" si="916"/>
        <v>0.6323729410525567</v>
      </c>
      <c r="BM218" s="418">
        <f t="shared" si="916"/>
        <v>0.51669992127660058</v>
      </c>
      <c r="BN218" s="418">
        <f t="shared" si="916"/>
        <v>0.4343050350209488</v>
      </c>
      <c r="BO218" s="418">
        <f t="shared" si="916"/>
        <v>0.51787300536532055</v>
      </c>
      <c r="BP218" s="418">
        <f t="shared" si="916"/>
        <v>0.32685759931978431</v>
      </c>
      <c r="BQ218" s="418">
        <f t="shared" si="916"/>
        <v>0.42773299661100883</v>
      </c>
      <c r="BR218" s="418">
        <f t="shared" si="916"/>
        <v>0.46409418283370391</v>
      </c>
      <c r="BS218" s="418">
        <f t="shared" si="916"/>
        <v>0.47330526922212146</v>
      </c>
      <c r="BT218" s="271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298"/>
      <c r="CR218" s="298"/>
      <c r="CS218" s="298"/>
      <c r="CT218" s="298"/>
      <c r="CU218" s="298"/>
      <c r="CV218" s="298"/>
      <c r="CW218" s="298"/>
      <c r="CX218" s="298"/>
      <c r="CY218" s="298"/>
      <c r="CZ218" s="298"/>
      <c r="DA218" s="298"/>
      <c r="DB218" s="298"/>
      <c r="DC218" s="298"/>
      <c r="DD218" s="298"/>
      <c r="DE218" s="298"/>
      <c r="DF218" s="298"/>
      <c r="DG218" s="298"/>
      <c r="DH218" s="298"/>
      <c r="DI218" s="298"/>
      <c r="DJ218" s="298"/>
      <c r="DK218" s="298"/>
      <c r="DL218" s="298"/>
      <c r="DM218" s="298"/>
      <c r="DN218" s="298"/>
      <c r="DO218" s="298"/>
      <c r="DP218" s="298"/>
      <c r="DQ218" s="298"/>
      <c r="DR218" s="298"/>
      <c r="DS218" s="298"/>
      <c r="DT218" s="298"/>
      <c r="DU218" s="298"/>
      <c r="DV218" s="298"/>
      <c r="DW218" s="298"/>
      <c r="DX218" s="298"/>
      <c r="DY218" s="298"/>
      <c r="DZ218" s="325"/>
      <c r="EA218" s="61"/>
    </row>
    <row r="219" spans="1:131" s="56" customFormat="1" x14ac:dyDescent="0.2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15"/>
        <v>0.80413917383188693</v>
      </c>
      <c r="Y219" s="207">
        <f t="shared" si="915"/>
        <v>0.86957414089868401</v>
      </c>
      <c r="Z219" s="207">
        <f t="shared" si="915"/>
        <v>0.83460009072226504</v>
      </c>
      <c r="AA219" s="207">
        <f t="shared" si="915"/>
        <v>0.83956815083342173</v>
      </c>
      <c r="AB219" s="207">
        <f t="shared" si="915"/>
        <v>0.81043038120168454</v>
      </c>
      <c r="AC219" s="207">
        <f t="shared" si="915"/>
        <v>0.73790406627309002</v>
      </c>
      <c r="AD219" s="207">
        <f t="shared" si="915"/>
        <v>0.64597483626728003</v>
      </c>
      <c r="AE219" s="207">
        <f t="shared" si="915"/>
        <v>0.59522705785187713</v>
      </c>
      <c r="AF219" s="207">
        <f t="shared" ref="AF219:BS219" si="917">(AE100+AE208+AF132-AF100-AF208)/(AE100+AE208+AF132-AF208)</f>
        <v>0.55953176097682378</v>
      </c>
      <c r="AG219" s="207">
        <f t="shared" si="917"/>
        <v>0.54494178807821825</v>
      </c>
      <c r="AH219" s="207">
        <f t="shared" si="917"/>
        <v>0.61740283872777313</v>
      </c>
      <c r="AI219" s="207">
        <f t="shared" si="917"/>
        <v>0.71114520779873547</v>
      </c>
      <c r="AJ219" s="168">
        <f t="shared" si="917"/>
        <v>0.8370877297604048</v>
      </c>
      <c r="AK219" s="168">
        <f t="shared" si="917"/>
        <v>0.84783290959466917</v>
      </c>
      <c r="AL219" s="168">
        <f t="shared" si="917"/>
        <v>0.8692284973583172</v>
      </c>
      <c r="AM219" s="168">
        <f t="shared" si="917"/>
        <v>0.83741313657323035</v>
      </c>
      <c r="AN219" s="168">
        <f t="shared" si="917"/>
        <v>0.81896188862176333</v>
      </c>
      <c r="AO219" s="168">
        <f t="shared" si="917"/>
        <v>0.73570610184528451</v>
      </c>
      <c r="AP219" s="168">
        <f t="shared" si="917"/>
        <v>0.67247062539915803</v>
      </c>
      <c r="AQ219" s="168">
        <f t="shared" si="917"/>
        <v>0.68811188140647628</v>
      </c>
      <c r="AR219" s="168">
        <f t="shared" si="917"/>
        <v>0.65603825222561263</v>
      </c>
      <c r="AS219" s="168">
        <f t="shared" si="917"/>
        <v>0.75406893092387506</v>
      </c>
      <c r="AT219" s="168">
        <f t="shared" si="917"/>
        <v>0.78521288623290142</v>
      </c>
      <c r="AU219" s="168">
        <f t="shared" si="917"/>
        <v>-0.31664648095814829</v>
      </c>
      <c r="AV219" s="271">
        <f t="shared" si="917"/>
        <v>2.9603260969806519E-2</v>
      </c>
      <c r="AW219" s="271">
        <f t="shared" si="917"/>
        <v>0.63705737926669292</v>
      </c>
      <c r="AX219" s="271">
        <f t="shared" si="917"/>
        <v>0.67920480831965835</v>
      </c>
      <c r="AY219" s="271">
        <f t="shared" si="917"/>
        <v>0.89695945945945943</v>
      </c>
      <c r="AZ219" s="271">
        <f t="shared" si="917"/>
        <v>0.88718879830558395</v>
      </c>
      <c r="BA219" s="271">
        <f t="shared" si="917"/>
        <v>0.83843284073981306</v>
      </c>
      <c r="BB219" s="271">
        <f t="shared" si="917"/>
        <v>0.74112320943514498</v>
      </c>
      <c r="BC219" s="271">
        <f t="shared" si="917"/>
        <v>0.72009677287079177</v>
      </c>
      <c r="BD219" s="271">
        <f t="shared" si="917"/>
        <v>0.70497034650931756</v>
      </c>
      <c r="BE219" s="271">
        <f t="shared" si="917"/>
        <v>0.83934471844457581</v>
      </c>
      <c r="BF219" s="271">
        <f t="shared" si="917"/>
        <v>0.83156597333644511</v>
      </c>
      <c r="BG219" s="271">
        <f t="shared" si="917"/>
        <v>0.89278831048857921</v>
      </c>
      <c r="BH219" s="418">
        <f t="shared" si="917"/>
        <v>0.93632767271323813</v>
      </c>
      <c r="BI219" s="418">
        <f t="shared" si="917"/>
        <v>0.92121739961657545</v>
      </c>
      <c r="BJ219" s="418">
        <f t="shared" si="917"/>
        <v>0.9195082787515777</v>
      </c>
      <c r="BK219" s="418">
        <f t="shared" si="917"/>
        <v>0.93497573473827567</v>
      </c>
      <c r="BL219" s="418">
        <f t="shared" si="917"/>
        <v>0.92620588302308093</v>
      </c>
      <c r="BM219" s="418">
        <f t="shared" si="917"/>
        <v>0.90783446633004095</v>
      </c>
      <c r="BN219" s="418">
        <f t="shared" si="917"/>
        <v>0.67865629285646389</v>
      </c>
      <c r="BO219" s="418">
        <f t="shared" si="917"/>
        <v>0.309</v>
      </c>
      <c r="BP219" s="418">
        <f t="shared" si="917"/>
        <v>0.21909376636982714</v>
      </c>
      <c r="BQ219" s="418">
        <f t="shared" si="917"/>
        <v>0.16085087783200991</v>
      </c>
      <c r="BR219" s="418">
        <f t="shared" si="917"/>
        <v>4.3793613246599641</v>
      </c>
      <c r="BS219" s="418">
        <f t="shared" si="917"/>
        <v>1.4505238032091234</v>
      </c>
      <c r="BT219" s="271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298"/>
      <c r="CR219" s="298"/>
      <c r="CS219" s="298"/>
      <c r="CT219" s="298"/>
      <c r="CU219" s="298"/>
      <c r="CV219" s="298"/>
      <c r="CW219" s="298"/>
      <c r="CX219" s="298"/>
      <c r="CY219" s="298"/>
      <c r="CZ219" s="298"/>
      <c r="DA219" s="298"/>
      <c r="DB219" s="298"/>
      <c r="DC219" s="298"/>
      <c r="DD219" s="298"/>
      <c r="DE219" s="298"/>
      <c r="DF219" s="298"/>
      <c r="DG219" s="298"/>
      <c r="DH219" s="298"/>
      <c r="DI219" s="298"/>
      <c r="DJ219" s="298"/>
      <c r="DK219" s="298"/>
      <c r="DL219" s="298"/>
      <c r="DM219" s="298"/>
      <c r="DN219" s="298"/>
      <c r="DO219" s="298"/>
      <c r="DP219" s="298"/>
      <c r="DQ219" s="298"/>
      <c r="DR219" s="298"/>
      <c r="DS219" s="298"/>
      <c r="DT219" s="298"/>
      <c r="DU219" s="298"/>
      <c r="DV219" s="298"/>
      <c r="DW219" s="298"/>
      <c r="DX219" s="298"/>
      <c r="DY219" s="298"/>
      <c r="DZ219" s="325"/>
      <c r="EA219" s="61"/>
    </row>
    <row r="220" spans="1:131" s="56" customFormat="1" x14ac:dyDescent="0.25">
      <c r="A220" s="143"/>
      <c r="B220" s="57" t="s">
        <v>144</v>
      </c>
      <c r="C220" s="108"/>
      <c r="D220" s="167">
        <f t="shared" ref="D220:BS220" si="918">(C101+C209+D133-D101-D209)/(C101+C209+D133-D209)</f>
        <v>0.25198492850648874</v>
      </c>
      <c r="E220" s="167">
        <f t="shared" si="918"/>
        <v>0.1944051622380982</v>
      </c>
      <c r="F220" s="167">
        <f t="shared" si="918"/>
        <v>0.15390071141686648</v>
      </c>
      <c r="G220" s="167">
        <f t="shared" si="918"/>
        <v>0.10486297795100803</v>
      </c>
      <c r="H220" s="168">
        <f t="shared" si="918"/>
        <v>0.10384992281241291</v>
      </c>
      <c r="I220" s="167">
        <f t="shared" si="918"/>
        <v>8.7552374604678102E-2</v>
      </c>
      <c r="J220" s="168">
        <f t="shared" si="918"/>
        <v>9.8079196545133862E-2</v>
      </c>
      <c r="K220" s="167">
        <f t="shared" si="918"/>
        <v>0.12067591630686358</v>
      </c>
      <c r="L220" s="169">
        <f t="shared" si="918"/>
        <v>0.22563800388576619</v>
      </c>
      <c r="M220" s="168">
        <f t="shared" si="918"/>
        <v>0.30612543188945424</v>
      </c>
      <c r="N220" s="168">
        <f t="shared" si="918"/>
        <v>0.25141630039156304</v>
      </c>
      <c r="O220" s="168">
        <f t="shared" si="918"/>
        <v>0.23658224645817741</v>
      </c>
      <c r="P220" s="168">
        <f t="shared" si="918"/>
        <v>0.22283518677338698</v>
      </c>
      <c r="Q220" s="168">
        <f t="shared" si="918"/>
        <v>0.16663192023406853</v>
      </c>
      <c r="R220" s="168">
        <f t="shared" si="918"/>
        <v>0.11487561485546779</v>
      </c>
      <c r="S220" s="168">
        <f t="shared" si="918"/>
        <v>4.5854767520445254E-2</v>
      </c>
      <c r="T220" s="168">
        <f t="shared" si="918"/>
        <v>5.7023044474858245E-2</v>
      </c>
      <c r="U220" s="168">
        <f t="shared" si="918"/>
        <v>4.4432671109306557E-2</v>
      </c>
      <c r="V220" s="168">
        <f t="shared" si="918"/>
        <v>6.8321923351566824E-2</v>
      </c>
      <c r="W220" s="168">
        <f t="shared" si="918"/>
        <v>7.9853838672955743E-2</v>
      </c>
      <c r="X220" s="169">
        <f t="shared" si="918"/>
        <v>0.19628371839891351</v>
      </c>
      <c r="Y220" s="168">
        <f t="shared" si="918"/>
        <v>0.26972036118917192</v>
      </c>
      <c r="Z220" s="168">
        <f t="shared" si="918"/>
        <v>0.25964815596098217</v>
      </c>
      <c r="AA220" s="168">
        <f t="shared" si="918"/>
        <v>0.25702027802786681</v>
      </c>
      <c r="AB220" s="168">
        <f t="shared" si="918"/>
        <v>0.20913195442600166</v>
      </c>
      <c r="AC220" s="168">
        <f t="shared" si="918"/>
        <v>0.14662398683769956</v>
      </c>
      <c r="AD220" s="168">
        <f t="shared" si="918"/>
        <v>0.10453836514134658</v>
      </c>
      <c r="AE220" s="168">
        <f t="shared" si="918"/>
        <v>0.14123565460701379</v>
      </c>
      <c r="AF220" s="168">
        <f t="shared" si="918"/>
        <v>9.4983173751260419E-2</v>
      </c>
      <c r="AG220" s="168">
        <f t="shared" si="918"/>
        <v>9.2711348094361698E-2</v>
      </c>
      <c r="AH220" s="168">
        <f t="shared" si="918"/>
        <v>0.10895438684915114</v>
      </c>
      <c r="AI220" s="168">
        <f t="shared" si="918"/>
        <v>0.17946022746682566</v>
      </c>
      <c r="AJ220" s="168">
        <f t="shared" si="918"/>
        <v>0.25248701334916296</v>
      </c>
      <c r="AK220" s="168">
        <f t="shared" si="918"/>
        <v>0.29217426840533667</v>
      </c>
      <c r="AL220" s="168">
        <f t="shared" si="918"/>
        <v>0.30563864278264319</v>
      </c>
      <c r="AM220" s="168">
        <f t="shared" si="918"/>
        <v>0.2904563096812266</v>
      </c>
      <c r="AN220" s="168">
        <f t="shared" si="918"/>
        <v>0.26095509455863147</v>
      </c>
      <c r="AO220" s="168">
        <f t="shared" si="918"/>
        <v>0.20830766416655019</v>
      </c>
      <c r="AP220" s="168">
        <f t="shared" si="918"/>
        <v>0.15314694893591163</v>
      </c>
      <c r="AQ220" s="168">
        <f t="shared" si="918"/>
        <v>0.15054530791742357</v>
      </c>
      <c r="AR220" s="168">
        <f t="shared" si="918"/>
        <v>9.1923386231222995E-2</v>
      </c>
      <c r="AS220" s="168">
        <f t="shared" si="918"/>
        <v>9.7207390552956949E-2</v>
      </c>
      <c r="AT220" s="168">
        <f t="shared" si="918"/>
        <v>0.14324215029219192</v>
      </c>
      <c r="AU220" s="168">
        <f t="shared" si="918"/>
        <v>0.13781469910086813</v>
      </c>
      <c r="AV220" s="271">
        <f t="shared" si="918"/>
        <v>0.23724074028477538</v>
      </c>
      <c r="AW220" s="271">
        <f t="shared" si="918"/>
        <v>0.30918771340994566</v>
      </c>
      <c r="AX220" s="271">
        <f t="shared" si="918"/>
        <v>0.34005163492756441</v>
      </c>
      <c r="AY220" s="271">
        <f t="shared" si="918"/>
        <v>0.39389560389691664</v>
      </c>
      <c r="AZ220" s="271">
        <f t="shared" si="918"/>
        <v>0.13102503866875054</v>
      </c>
      <c r="BA220" s="271">
        <f t="shared" si="918"/>
        <v>0.19397751154446152</v>
      </c>
      <c r="BB220" s="271">
        <f t="shared" si="918"/>
        <v>0.13265652186590804</v>
      </c>
      <c r="BC220" s="271">
        <f t="shared" si="918"/>
        <v>0.11395289946821981</v>
      </c>
      <c r="BD220" s="271">
        <f t="shared" si="918"/>
        <v>0.10413217344062416</v>
      </c>
      <c r="BE220" s="271">
        <f t="shared" si="918"/>
        <v>0.146488766043635</v>
      </c>
      <c r="BF220" s="271">
        <f t="shared" si="918"/>
        <v>7.0920110044527987E-2</v>
      </c>
      <c r="BG220" s="271">
        <f t="shared" si="918"/>
        <v>0.16398199050948703</v>
      </c>
      <c r="BH220" s="418">
        <f t="shared" si="918"/>
        <v>0.24121309371444571</v>
      </c>
      <c r="BI220" s="418">
        <f t="shared" si="918"/>
        <v>0.30798621399764486</v>
      </c>
      <c r="BJ220" s="418">
        <f t="shared" si="918"/>
        <v>0.28912954592482187</v>
      </c>
      <c r="BK220" s="418">
        <f t="shared" si="918"/>
        <v>0.3092969680639493</v>
      </c>
      <c r="BL220" s="418">
        <f t="shared" si="918"/>
        <v>0.28406368282568217</v>
      </c>
      <c r="BM220" s="418">
        <f t="shared" si="918"/>
        <v>0.15806942953255576</v>
      </c>
      <c r="BN220" s="418">
        <f t="shared" si="918"/>
        <v>2.8010692833427383E-2</v>
      </c>
      <c r="BO220" s="418">
        <f t="shared" si="918"/>
        <v>0.16167390009148766</v>
      </c>
      <c r="BP220" s="418">
        <f t="shared" si="918"/>
        <v>2.3767490788796898E-2</v>
      </c>
      <c r="BQ220" s="418">
        <f t="shared" si="918"/>
        <v>8.0485625239533773E-2</v>
      </c>
      <c r="BR220" s="418">
        <f t="shared" si="918"/>
        <v>0.11544271542916126</v>
      </c>
      <c r="BS220" s="418">
        <f t="shared" si="918"/>
        <v>0.10875070783866694</v>
      </c>
      <c r="BT220" s="271"/>
      <c r="BU220" s="106"/>
      <c r="BV220" s="168">
        <f t="shared" ref="BV220:CQ220" si="919">P220-D220</f>
        <v>-2.9149741733101753E-2</v>
      </c>
      <c r="BW220" s="168">
        <f t="shared" si="919"/>
        <v>-2.7773242004029669E-2</v>
      </c>
      <c r="BX220" s="168">
        <f t="shared" si="919"/>
        <v>-3.9025096561398687E-2</v>
      </c>
      <c r="BY220" s="168">
        <f t="shared" si="919"/>
        <v>-5.9008210430562778E-2</v>
      </c>
      <c r="BZ220" s="168">
        <f t="shared" si="919"/>
        <v>-4.6826878337554667E-2</v>
      </c>
      <c r="CA220" s="168">
        <f t="shared" si="919"/>
        <v>-4.3119703495371545E-2</v>
      </c>
      <c r="CB220" s="168">
        <f t="shared" si="919"/>
        <v>-2.9757273193567038E-2</v>
      </c>
      <c r="CC220" s="168">
        <f t="shared" si="919"/>
        <v>-4.0822077633907841E-2</v>
      </c>
      <c r="CD220" s="168">
        <f t="shared" si="919"/>
        <v>-2.9354285486852677E-2</v>
      </c>
      <c r="CE220" s="168">
        <f t="shared" si="919"/>
        <v>-3.6405070700282316E-2</v>
      </c>
      <c r="CF220" s="168">
        <f t="shared" si="919"/>
        <v>8.2318555694191331E-3</v>
      </c>
      <c r="CG220" s="168">
        <f t="shared" si="919"/>
        <v>2.0438031569689402E-2</v>
      </c>
      <c r="CH220" s="168">
        <f t="shared" si="919"/>
        <v>-1.3703232347385325E-2</v>
      </c>
      <c r="CI220" s="168">
        <f t="shared" si="919"/>
        <v>-2.0007933396368971E-2</v>
      </c>
      <c r="CJ220" s="168">
        <f t="shared" si="919"/>
        <v>-1.0337249714121213E-2</v>
      </c>
      <c r="CK220" s="168">
        <f t="shared" si="919"/>
        <v>9.5380887086568528E-2</v>
      </c>
      <c r="CL220" s="168">
        <f t="shared" si="919"/>
        <v>3.7960129276402174E-2</v>
      </c>
      <c r="CM220" s="271">
        <f t="shared" si="919"/>
        <v>4.8278676985055141E-2</v>
      </c>
      <c r="CN220" s="271">
        <f t="shared" si="919"/>
        <v>4.0632463497584315E-2</v>
      </c>
      <c r="CO220" s="271">
        <f t="shared" si="919"/>
        <v>9.9606388793869918E-2</v>
      </c>
      <c r="CP220" s="271">
        <f t="shared" si="919"/>
        <v>5.6203294950249449E-2</v>
      </c>
      <c r="CQ220" s="298">
        <f t="shared" si="919"/>
        <v>2.2453907216164748E-2</v>
      </c>
      <c r="CR220" s="298">
        <f t="shared" ref="CR220:DY220" si="920">AL220-Z220</f>
        <v>4.5990486821661014E-2</v>
      </c>
      <c r="CS220" s="298">
        <f t="shared" si="920"/>
        <v>3.3436031653359788E-2</v>
      </c>
      <c r="CT220" s="298">
        <f t="shared" si="920"/>
        <v>5.1823140132629814E-2</v>
      </c>
      <c r="CU220" s="298">
        <f t="shared" si="920"/>
        <v>6.1683677328850633E-2</v>
      </c>
      <c r="CV220" s="298">
        <f t="shared" si="920"/>
        <v>4.860858379456505E-2</v>
      </c>
      <c r="CW220" s="298">
        <f t="shared" si="920"/>
        <v>9.3096533104097823E-3</v>
      </c>
      <c r="CX220" s="298">
        <f t="shared" si="920"/>
        <v>-3.0597875200374242E-3</v>
      </c>
      <c r="CY220" s="298">
        <f t="shared" si="920"/>
        <v>4.4960424585952508E-3</v>
      </c>
      <c r="CZ220" s="298">
        <f t="shared" si="920"/>
        <v>3.4287763443040783E-2</v>
      </c>
      <c r="DA220" s="298">
        <f t="shared" si="920"/>
        <v>-4.1645528365957529E-2</v>
      </c>
      <c r="DB220" s="298">
        <f t="shared" si="920"/>
        <v>-1.5246273064387583E-2</v>
      </c>
      <c r="DC220" s="298">
        <f t="shared" si="920"/>
        <v>1.7013445004608996E-2</v>
      </c>
      <c r="DD220" s="298">
        <f t="shared" si="920"/>
        <v>3.4412992144921217E-2</v>
      </c>
      <c r="DE220" s="298">
        <f t="shared" si="920"/>
        <v>0.10343929421569004</v>
      </c>
      <c r="DF220" s="298">
        <f t="shared" si="920"/>
        <v>-0.12993005588988094</v>
      </c>
      <c r="DG220" s="298">
        <f t="shared" si="920"/>
        <v>-1.4330152622088671E-2</v>
      </c>
      <c r="DH220" s="298">
        <f t="shared" si="920"/>
        <v>-2.0490427070003592E-2</v>
      </c>
      <c r="DI220" s="298">
        <f t="shared" si="920"/>
        <v>-3.6592408449203764E-2</v>
      </c>
      <c r="DJ220" s="298">
        <f t="shared" si="920"/>
        <v>1.2208787209401162E-2</v>
      </c>
      <c r="DK220" s="298">
        <f t="shared" si="920"/>
        <v>4.9281375490678056E-2</v>
      </c>
      <c r="DL220" s="298">
        <f t="shared" si="920"/>
        <v>-7.2322040247663935E-2</v>
      </c>
      <c r="DM220" s="298">
        <f t="shared" si="920"/>
        <v>2.6167291408618898E-2</v>
      </c>
      <c r="DN220" s="298">
        <f t="shared" si="920"/>
        <v>3.9723534296703389E-3</v>
      </c>
      <c r="DO220" s="298">
        <f t="shared" si="920"/>
        <v>-1.2014994123007994E-3</v>
      </c>
      <c r="DP220" s="298">
        <f t="shared" si="920"/>
        <v>-5.0922089002742532E-2</v>
      </c>
      <c r="DQ220" s="298">
        <f t="shared" si="920"/>
        <v>-8.4598635832967339E-2</v>
      </c>
      <c r="DR220" s="298">
        <f t="shared" si="920"/>
        <v>0.15303864415693164</v>
      </c>
      <c r="DS220" s="298">
        <f t="shared" si="920"/>
        <v>-3.5908082011905762E-2</v>
      </c>
      <c r="DT220" s="298">
        <f t="shared" si="920"/>
        <v>-0.10464582903248065</v>
      </c>
      <c r="DU220" s="298">
        <f t="shared" si="920"/>
        <v>4.7721000623267854E-2</v>
      </c>
      <c r="DV220" s="298">
        <f t="shared" si="920"/>
        <v>-8.0364682651827252E-2</v>
      </c>
      <c r="DW220" s="298">
        <f t="shared" si="920"/>
        <v>-6.6003140804101232E-2</v>
      </c>
      <c r="DX220" s="298">
        <f t="shared" si="920"/>
        <v>4.4522605384633276E-2</v>
      </c>
      <c r="DY220" s="298">
        <f t="shared" si="920"/>
        <v>-5.5231282670820087E-2</v>
      </c>
      <c r="DZ220" s="325"/>
      <c r="EA220" s="61"/>
    </row>
    <row r="221" spans="1:131" s="56" customFormat="1" x14ac:dyDescent="0.2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21">(W102+W210+X134-X102-X210)/(W102+W210+X134-X210)</f>
        <v>0.19323234418940063</v>
      </c>
      <c r="Y221" s="207">
        <f t="shared" si="921"/>
        <v>0.26514296368946166</v>
      </c>
      <c r="Z221" s="207">
        <f t="shared" si="921"/>
        <v>0.25452921171349047</v>
      </c>
      <c r="AA221" s="207">
        <f t="shared" si="921"/>
        <v>0.25269227193009697</v>
      </c>
      <c r="AB221" s="207">
        <f t="shared" si="921"/>
        <v>0.20592492471762833</v>
      </c>
      <c r="AC221" s="207">
        <f t="shared" si="921"/>
        <v>0.14461278055490026</v>
      </c>
      <c r="AD221" s="207">
        <f t="shared" si="921"/>
        <v>0.1029172830293693</v>
      </c>
      <c r="AE221" s="207">
        <f t="shared" si="921"/>
        <v>0.13967463553459875</v>
      </c>
      <c r="AF221" s="207">
        <f t="shared" ref="AF221:BS221" si="922">(AE102+AE210+AF134-AF102-AF210)/(AE102+AE210+AF134-AF210)</f>
        <v>9.3982482607951556E-2</v>
      </c>
      <c r="AG221" s="207">
        <f t="shared" si="922"/>
        <v>9.1527067045142171E-2</v>
      </c>
      <c r="AH221" s="207">
        <f t="shared" si="922"/>
        <v>0.10793990154964093</v>
      </c>
      <c r="AI221" s="207">
        <f t="shared" si="922"/>
        <v>0.17756462673914203</v>
      </c>
      <c r="AJ221" s="168">
        <f t="shared" si="922"/>
        <v>0.25001605745121386</v>
      </c>
      <c r="AK221" s="168">
        <f t="shared" si="922"/>
        <v>0.28890125624175683</v>
      </c>
      <c r="AL221" s="168">
        <f t="shared" si="922"/>
        <v>0.30195383819841193</v>
      </c>
      <c r="AM221" s="168">
        <f t="shared" si="922"/>
        <v>0.28732072681065957</v>
      </c>
      <c r="AN221" s="168">
        <f t="shared" si="922"/>
        <v>0.25823396421106876</v>
      </c>
      <c r="AO221" s="168">
        <f t="shared" si="922"/>
        <v>0.20665080207436948</v>
      </c>
      <c r="AP221" s="168">
        <f t="shared" si="922"/>
        <v>0.15174246894213261</v>
      </c>
      <c r="AQ221" s="168">
        <f t="shared" si="922"/>
        <v>0.1488008300145563</v>
      </c>
      <c r="AR221" s="168">
        <f t="shared" si="922"/>
        <v>8.8380326379564875E-2</v>
      </c>
      <c r="AS221" s="168">
        <f t="shared" si="922"/>
        <v>9.64023664095391E-2</v>
      </c>
      <c r="AT221" s="168">
        <f t="shared" si="922"/>
        <v>0.14207086821506015</v>
      </c>
      <c r="AU221" s="168">
        <f t="shared" si="922"/>
        <v>0.13887283073489451</v>
      </c>
      <c r="AV221" s="271">
        <f t="shared" si="922"/>
        <v>0.23671695078485891</v>
      </c>
      <c r="AW221" s="271">
        <f t="shared" si="922"/>
        <v>0.30823410265297152</v>
      </c>
      <c r="AX221" s="271">
        <f t="shared" si="922"/>
        <v>0.33983133900739448</v>
      </c>
      <c r="AY221" s="271">
        <f t="shared" si="922"/>
        <v>0.39177134876542724</v>
      </c>
      <c r="AZ221" s="271">
        <f t="shared" si="922"/>
        <v>0.12484382292974784</v>
      </c>
      <c r="BA221" s="271">
        <f t="shared" si="922"/>
        <v>0.19183992188838769</v>
      </c>
      <c r="BB221" s="271">
        <f t="shared" si="922"/>
        <v>0.13087009148076909</v>
      </c>
      <c r="BC221" s="271">
        <f t="shared" si="922"/>
        <v>0.11283501536357082</v>
      </c>
      <c r="BD221" s="271">
        <f t="shared" si="922"/>
        <v>0.1033438706704073</v>
      </c>
      <c r="BE221" s="271">
        <f t="shared" si="922"/>
        <v>0.14737140507686555</v>
      </c>
      <c r="BF221" s="271">
        <f t="shared" si="922"/>
        <v>6.963943487631219E-2</v>
      </c>
      <c r="BG221" s="271">
        <f t="shared" si="922"/>
        <v>0.16100059641208286</v>
      </c>
      <c r="BH221" s="418">
        <f t="shared" si="922"/>
        <v>0.23710903086632376</v>
      </c>
      <c r="BI221" s="418">
        <f t="shared" si="922"/>
        <v>0.30444833488119299</v>
      </c>
      <c r="BJ221" s="418">
        <f t="shared" si="922"/>
        <v>0.28437933246726421</v>
      </c>
      <c r="BK221" s="418">
        <f t="shared" si="922"/>
        <v>0.30574694108693667</v>
      </c>
      <c r="BL221" s="418">
        <f t="shared" si="922"/>
        <v>0.28104143275190019</v>
      </c>
      <c r="BM221" s="418">
        <f t="shared" si="922"/>
        <v>0.15622189943451686</v>
      </c>
      <c r="BN221" s="418">
        <f t="shared" si="922"/>
        <v>2.7870577717229342E-2</v>
      </c>
      <c r="BO221" s="418">
        <f t="shared" si="922"/>
        <v>0.16165379384350473</v>
      </c>
      <c r="BP221" s="418">
        <f t="shared" si="922"/>
        <v>2.3704500795797775E-2</v>
      </c>
      <c r="BQ221" s="418">
        <f t="shared" si="922"/>
        <v>8.0497420465532155E-2</v>
      </c>
      <c r="BR221" s="418">
        <f t="shared" si="922"/>
        <v>0.1154981693865076</v>
      </c>
      <c r="BS221" s="418">
        <f t="shared" si="922"/>
        <v>0.10919656252219904</v>
      </c>
      <c r="BT221" s="271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298"/>
      <c r="CR221" s="298"/>
      <c r="CS221" s="298"/>
      <c r="CT221" s="298"/>
      <c r="CU221" s="298"/>
      <c r="CV221" s="298"/>
      <c r="CW221" s="298"/>
      <c r="CX221" s="298"/>
      <c r="CY221" s="298"/>
      <c r="CZ221" s="298"/>
      <c r="DA221" s="298"/>
      <c r="DB221" s="298"/>
      <c r="DC221" s="298"/>
      <c r="DD221" s="298"/>
      <c r="DE221" s="298"/>
      <c r="DF221" s="298"/>
      <c r="DG221" s="298"/>
      <c r="DH221" s="298"/>
      <c r="DI221" s="298"/>
      <c r="DJ221" s="298"/>
      <c r="DK221" s="298"/>
      <c r="DL221" s="298"/>
      <c r="DM221" s="298"/>
      <c r="DN221" s="298"/>
      <c r="DO221" s="298"/>
      <c r="DP221" s="298"/>
      <c r="DQ221" s="298"/>
      <c r="DR221" s="298"/>
      <c r="DS221" s="298"/>
      <c r="DT221" s="298"/>
      <c r="DU221" s="298"/>
      <c r="DV221" s="298"/>
      <c r="DW221" s="298"/>
      <c r="DX221" s="298"/>
      <c r="DY221" s="298"/>
      <c r="DZ221" s="325"/>
      <c r="EA221" s="61"/>
    </row>
    <row r="222" spans="1:131" s="56" customFormat="1" x14ac:dyDescent="0.2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21"/>
        <v>0.41518455151788425</v>
      </c>
      <c r="Y222" s="207">
        <f t="shared" si="921"/>
        <v>0.54278280114522093</v>
      </c>
      <c r="Z222" s="207">
        <f t="shared" si="921"/>
        <v>0.56057014560075069</v>
      </c>
      <c r="AA222" s="207">
        <f t="shared" si="921"/>
        <v>0.532007055143073</v>
      </c>
      <c r="AB222" s="207">
        <f t="shared" si="921"/>
        <v>0.43357842747632463</v>
      </c>
      <c r="AC222" s="207">
        <f t="shared" si="921"/>
        <v>0.304899747784526</v>
      </c>
      <c r="AD222" s="207">
        <f t="shared" si="921"/>
        <v>0.24368013236073902</v>
      </c>
      <c r="AE222" s="207">
        <f t="shared" si="921"/>
        <v>0.28154832761166287</v>
      </c>
      <c r="AF222" s="207">
        <f t="shared" ref="AF222:BS222" si="923">(AE103+AE211+AF135-AF103-AF211)/(AE103+AE211+AF135-AF211)</f>
        <v>0.19241760238329361</v>
      </c>
      <c r="AG222" s="207">
        <f t="shared" si="923"/>
        <v>0.20914326827096535</v>
      </c>
      <c r="AH222" s="207">
        <f t="shared" si="923"/>
        <v>0.20949777080452986</v>
      </c>
      <c r="AI222" s="207">
        <f t="shared" si="923"/>
        <v>0.35015619294900402</v>
      </c>
      <c r="AJ222" s="168">
        <f t="shared" si="923"/>
        <v>0.45472803898327407</v>
      </c>
      <c r="AK222" s="168">
        <f t="shared" si="923"/>
        <v>0.51850744533306758</v>
      </c>
      <c r="AL222" s="168">
        <f t="shared" si="923"/>
        <v>0.54842450501213014</v>
      </c>
      <c r="AM222" s="168">
        <f t="shared" si="923"/>
        <v>0.51410468716250268</v>
      </c>
      <c r="AN222" s="168">
        <f t="shared" si="923"/>
        <v>0.46283497937148549</v>
      </c>
      <c r="AO222" s="168">
        <f t="shared" si="923"/>
        <v>0.34635100797705159</v>
      </c>
      <c r="AP222" s="168">
        <f t="shared" si="923"/>
        <v>0.28318375564932424</v>
      </c>
      <c r="AQ222" s="168">
        <f t="shared" si="923"/>
        <v>0.32449696582561482</v>
      </c>
      <c r="AR222" s="168">
        <f t="shared" si="923"/>
        <v>0.49106753156841204</v>
      </c>
      <c r="AS222" s="168">
        <f t="shared" si="923"/>
        <v>0.23269843421676947</v>
      </c>
      <c r="AT222" s="168">
        <f t="shared" si="923"/>
        <v>0.32155992520906534</v>
      </c>
      <c r="AU222" s="168">
        <f t="shared" si="923"/>
        <v>-0.11382622571258721</v>
      </c>
      <c r="AV222" s="271">
        <f t="shared" si="923"/>
        <v>0.34709167054443929</v>
      </c>
      <c r="AW222" s="271">
        <f t="shared" si="923"/>
        <v>0.48351686048506054</v>
      </c>
      <c r="AX222" s="271">
        <f t="shared" si="923"/>
        <v>0.38993033924222686</v>
      </c>
      <c r="AY222" s="271">
        <f t="shared" si="923"/>
        <v>0.662675501010632</v>
      </c>
      <c r="AZ222" s="271">
        <f t="shared" si="923"/>
        <v>0.68728762652752007</v>
      </c>
      <c r="BA222" s="271">
        <f t="shared" si="923"/>
        <v>0.49072561389398545</v>
      </c>
      <c r="BB222" s="271">
        <f t="shared" si="923"/>
        <v>0.43274525041750028</v>
      </c>
      <c r="BC222" s="271">
        <f t="shared" si="923"/>
        <v>0.33539751047726279</v>
      </c>
      <c r="BD222" s="271">
        <f t="shared" si="923"/>
        <v>0.26878504672897197</v>
      </c>
      <c r="BE222" s="271">
        <f t="shared" si="923"/>
        <v>-2.7008964579540478E-2</v>
      </c>
      <c r="BF222" s="271">
        <f t="shared" si="923"/>
        <v>0.24134350209390215</v>
      </c>
      <c r="BG222" s="271">
        <f t="shared" si="923"/>
        <v>0.53018346390157967</v>
      </c>
      <c r="BH222" s="418">
        <f t="shared" si="923"/>
        <v>0.71905437464980149</v>
      </c>
      <c r="BI222" s="418">
        <f t="shared" si="923"/>
        <v>0.72556222651877478</v>
      </c>
      <c r="BJ222" s="418">
        <f t="shared" si="923"/>
        <v>0.84884961145817461</v>
      </c>
      <c r="BK222" s="418">
        <f t="shared" si="923"/>
        <v>0.83907731083228321</v>
      </c>
      <c r="BL222" s="418">
        <f t="shared" si="923"/>
        <v>0.8373139541131589</v>
      </c>
      <c r="BM222" s="418">
        <f t="shared" si="923"/>
        <v>0.71811234141296942</v>
      </c>
      <c r="BN222" s="418">
        <f t="shared" si="923"/>
        <v>0.1366156282998944</v>
      </c>
      <c r="BO222" s="418">
        <f t="shared" si="923"/>
        <v>0.18032407407407408</v>
      </c>
      <c r="BP222" s="418">
        <f t="shared" si="923"/>
        <v>8.7705932768307779E-2</v>
      </c>
      <c r="BQ222" s="418">
        <f t="shared" si="923"/>
        <v>6.642748423570341E-2</v>
      </c>
      <c r="BR222" s="418">
        <f t="shared" si="923"/>
        <v>4.7759836251989991E-2</v>
      </c>
      <c r="BS222" s="418">
        <f t="shared" si="923"/>
        <v>-0.89708824183151814</v>
      </c>
      <c r="BT222" s="271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298"/>
      <c r="CR222" s="298"/>
      <c r="CS222" s="298"/>
      <c r="CT222" s="298"/>
      <c r="CU222" s="298"/>
      <c r="CV222" s="298"/>
      <c r="CW222" s="298"/>
      <c r="CX222" s="298"/>
      <c r="CY222" s="298"/>
      <c r="CZ222" s="298"/>
      <c r="DA222" s="298"/>
      <c r="DB222" s="298"/>
      <c r="DC222" s="298"/>
      <c r="DD222" s="298"/>
      <c r="DE222" s="298"/>
      <c r="DF222" s="298"/>
      <c r="DG222" s="298"/>
      <c r="DH222" s="298"/>
      <c r="DI222" s="298"/>
      <c r="DJ222" s="298"/>
      <c r="DK222" s="298"/>
      <c r="DL222" s="298"/>
      <c r="DM222" s="298"/>
      <c r="DN222" s="298"/>
      <c r="DO222" s="298"/>
      <c r="DP222" s="298"/>
      <c r="DQ222" s="298"/>
      <c r="DR222" s="298"/>
      <c r="DS222" s="298"/>
      <c r="DT222" s="298"/>
      <c r="DU222" s="298"/>
      <c r="DV222" s="298"/>
      <c r="DW222" s="298"/>
      <c r="DX222" s="298"/>
      <c r="DY222" s="298"/>
      <c r="DZ222" s="325"/>
      <c r="EA222" s="61"/>
    </row>
    <row r="223" spans="1:131" s="56" customFormat="1" x14ac:dyDescent="0.25">
      <c r="A223" s="143"/>
      <c r="B223" s="57" t="s">
        <v>145</v>
      </c>
      <c r="C223" s="108"/>
      <c r="D223" s="167">
        <f t="shared" ref="D223:BS223" si="924">(C104+C212+D136-D104-D212)/(C104+C212+D136-D212)</f>
        <v>0.78354862185985752</v>
      </c>
      <c r="E223" s="167">
        <f t="shared" si="924"/>
        <v>0.78679169062576493</v>
      </c>
      <c r="F223" s="167">
        <f t="shared" si="924"/>
        <v>0.69702341292933878</v>
      </c>
      <c r="G223" s="167">
        <f t="shared" si="924"/>
        <v>0.70532853711834298</v>
      </c>
      <c r="H223" s="168">
        <f t="shared" si="924"/>
        <v>0.72820805261165367</v>
      </c>
      <c r="I223" s="167">
        <f t="shared" si="924"/>
        <v>0.71720203472723321</v>
      </c>
      <c r="J223" s="168">
        <f t="shared" si="924"/>
        <v>0.7770593539016426</v>
      </c>
      <c r="K223" s="167">
        <f t="shared" si="924"/>
        <v>0.77434177143225802</v>
      </c>
      <c r="L223" s="169">
        <f t="shared" si="924"/>
        <v>0.90822982518094619</v>
      </c>
      <c r="M223" s="168">
        <f t="shared" si="924"/>
        <v>0.88430141428523823</v>
      </c>
      <c r="N223" s="168">
        <f t="shared" si="924"/>
        <v>0.79379184741440467</v>
      </c>
      <c r="O223" s="168">
        <f t="shared" si="924"/>
        <v>0.7935223140706914</v>
      </c>
      <c r="P223" s="168">
        <f t="shared" si="924"/>
        <v>0.63389828515898039</v>
      </c>
      <c r="Q223" s="168">
        <f t="shared" si="924"/>
        <v>0.6965882038746386</v>
      </c>
      <c r="R223" s="168">
        <f t="shared" si="924"/>
        <v>0.57046598523894299</v>
      </c>
      <c r="S223" s="168">
        <f t="shared" si="924"/>
        <v>0.52500001963363585</v>
      </c>
      <c r="T223" s="168">
        <f t="shared" si="924"/>
        <v>0.44930691600868944</v>
      </c>
      <c r="U223" s="168">
        <f t="shared" si="924"/>
        <v>0.47819099485325117</v>
      </c>
      <c r="V223" s="168">
        <f t="shared" si="924"/>
        <v>0.50306558122795286</v>
      </c>
      <c r="W223" s="168">
        <f t="shared" si="924"/>
        <v>0.60904983469286089</v>
      </c>
      <c r="X223" s="169">
        <f t="shared" si="924"/>
        <v>0.72525022495653235</v>
      </c>
      <c r="Y223" s="168">
        <f t="shared" si="924"/>
        <v>0.76952133488132191</v>
      </c>
      <c r="Z223" s="168">
        <f t="shared" si="924"/>
        <v>0.78269878966879036</v>
      </c>
      <c r="AA223" s="168">
        <f t="shared" si="924"/>
        <v>0.83226800112336097</v>
      </c>
      <c r="AB223" s="168">
        <f t="shared" si="924"/>
        <v>0.7709827113123402</v>
      </c>
      <c r="AC223" s="168">
        <f t="shared" si="924"/>
        <v>0.69176585073942809</v>
      </c>
      <c r="AD223" s="168">
        <f t="shared" si="924"/>
        <v>0.5500004379114527</v>
      </c>
      <c r="AE223" s="168">
        <f t="shared" si="924"/>
        <v>0.53385721704655142</v>
      </c>
      <c r="AF223" s="168">
        <f t="shared" si="924"/>
        <v>0.532027381569668</v>
      </c>
      <c r="AG223" s="168">
        <f t="shared" si="924"/>
        <v>0.55065424063417212</v>
      </c>
      <c r="AH223" s="168">
        <f t="shared" si="924"/>
        <v>0.53363049795824669</v>
      </c>
      <c r="AI223" s="168">
        <f t="shared" si="924"/>
        <v>0.63925577203331374</v>
      </c>
      <c r="AJ223" s="168">
        <f t="shared" si="924"/>
        <v>0.75747594308280419</v>
      </c>
      <c r="AK223" s="168">
        <f t="shared" si="924"/>
        <v>0.70795080316213721</v>
      </c>
      <c r="AL223" s="168">
        <f t="shared" si="924"/>
        <v>0.78937041854182721</v>
      </c>
      <c r="AM223" s="168">
        <f t="shared" si="924"/>
        <v>0.760115694808292</v>
      </c>
      <c r="AN223" s="168">
        <f t="shared" si="924"/>
        <v>0.78622642824407973</v>
      </c>
      <c r="AO223" s="168">
        <f t="shared" si="924"/>
        <v>0.68864306353455795</v>
      </c>
      <c r="AP223" s="168">
        <f t="shared" si="924"/>
        <v>0.59869537374835058</v>
      </c>
      <c r="AQ223" s="168">
        <f t="shared" si="924"/>
        <v>0.61890632877968943</v>
      </c>
      <c r="AR223" s="168">
        <f t="shared" si="924"/>
        <v>0.63575166062547073</v>
      </c>
      <c r="AS223" s="168">
        <f t="shared" si="924"/>
        <v>0.57571043980189773</v>
      </c>
      <c r="AT223" s="168">
        <f t="shared" si="924"/>
        <v>0.63911337152210002</v>
      </c>
      <c r="AU223" s="168">
        <f t="shared" si="924"/>
        <v>0.71268807401506917</v>
      </c>
      <c r="AV223" s="271">
        <f t="shared" si="924"/>
        <v>0.71011947705772382</v>
      </c>
      <c r="AW223" s="271">
        <f t="shared" si="924"/>
        <v>0.84431650902156763</v>
      </c>
      <c r="AX223" s="271">
        <f t="shared" si="924"/>
        <v>0.83675934687311648</v>
      </c>
      <c r="AY223" s="271">
        <f t="shared" si="924"/>
        <v>0.77967510666403539</v>
      </c>
      <c r="AZ223" s="271">
        <f t="shared" si="924"/>
        <v>0.7879306772840623</v>
      </c>
      <c r="BA223" s="271">
        <f t="shared" si="924"/>
        <v>0.67683514480555851</v>
      </c>
      <c r="BB223" s="271">
        <f t="shared" si="924"/>
        <v>0.57483356994401569</v>
      </c>
      <c r="BC223" s="271">
        <f t="shared" si="924"/>
        <v>0.56814493214471806</v>
      </c>
      <c r="BD223" s="271">
        <f t="shared" si="924"/>
        <v>0.52521401994891903</v>
      </c>
      <c r="BE223" s="271">
        <f t="shared" si="924"/>
        <v>0.59356060606060601</v>
      </c>
      <c r="BF223" s="271">
        <f t="shared" si="924"/>
        <v>0.55992492165200392</v>
      </c>
      <c r="BG223" s="271">
        <f t="shared" si="924"/>
        <v>0.68267917474894968</v>
      </c>
      <c r="BH223" s="418">
        <f t="shared" si="924"/>
        <v>0.75744121606923343</v>
      </c>
      <c r="BI223" s="418">
        <f t="shared" si="924"/>
        <v>0.8309401020443461</v>
      </c>
      <c r="BJ223" s="418">
        <f t="shared" si="924"/>
        <v>0.81017921677927973</v>
      </c>
      <c r="BK223" s="418">
        <f t="shared" si="924"/>
        <v>0.79268843404259448</v>
      </c>
      <c r="BL223" s="418">
        <f t="shared" si="924"/>
        <v>0.75228905557753956</v>
      </c>
      <c r="BM223" s="418">
        <f t="shared" si="924"/>
        <v>0.65612501035554627</v>
      </c>
      <c r="BN223" s="418">
        <f t="shared" si="924"/>
        <v>0.62148724502304487</v>
      </c>
      <c r="BO223" s="418">
        <f t="shared" si="924"/>
        <v>0.63606404077837531</v>
      </c>
      <c r="BP223" s="418">
        <f t="shared" si="924"/>
        <v>0.35592809972296302</v>
      </c>
      <c r="BQ223" s="418">
        <f t="shared" si="924"/>
        <v>0.46201144616751988</v>
      </c>
      <c r="BR223" s="418">
        <f t="shared" si="924"/>
        <v>0.54346955444773404</v>
      </c>
      <c r="BS223" s="418">
        <f t="shared" si="924"/>
        <v>0.54765762855403499</v>
      </c>
      <c r="BT223" s="271"/>
      <c r="BU223" s="106"/>
      <c r="BV223" s="168">
        <f t="shared" ref="BV223:CE225" si="925">P223-D223</f>
        <v>-0.14965033670087713</v>
      </c>
      <c r="BW223" s="168">
        <f t="shared" si="925"/>
        <v>-9.0203486751126327E-2</v>
      </c>
      <c r="BX223" s="168">
        <f t="shared" si="925"/>
        <v>-0.1265574276903958</v>
      </c>
      <c r="BY223" s="168">
        <f t="shared" si="925"/>
        <v>-0.18032851748470713</v>
      </c>
      <c r="BZ223" s="168">
        <f t="shared" si="925"/>
        <v>-0.27890113660296423</v>
      </c>
      <c r="CA223" s="168">
        <f t="shared" si="925"/>
        <v>-0.23901103987398203</v>
      </c>
      <c r="CB223" s="168">
        <f t="shared" si="925"/>
        <v>-0.27399377267368974</v>
      </c>
      <c r="CC223" s="168">
        <f t="shared" si="925"/>
        <v>-0.16529193673939713</v>
      </c>
      <c r="CD223" s="168">
        <f t="shared" si="925"/>
        <v>-0.18297960022441384</v>
      </c>
      <c r="CE223" s="168">
        <f t="shared" si="925"/>
        <v>-0.11478007940391632</v>
      </c>
      <c r="CF223" s="168">
        <f t="shared" ref="CF223:CQ226" si="926">Z223-N223</f>
        <v>-1.109305774561431E-2</v>
      </c>
      <c r="CG223" s="168">
        <f t="shared" si="926"/>
        <v>3.8745687052669564E-2</v>
      </c>
      <c r="CH223" s="168">
        <f t="shared" si="926"/>
        <v>0.13708442615335981</v>
      </c>
      <c r="CI223" s="168">
        <f t="shared" si="926"/>
        <v>-4.8223531352105109E-3</v>
      </c>
      <c r="CJ223" s="168">
        <f t="shared" si="926"/>
        <v>-2.0465547327490285E-2</v>
      </c>
      <c r="CK223" s="168">
        <f t="shared" si="926"/>
        <v>8.8571974129155739E-3</v>
      </c>
      <c r="CL223" s="168">
        <f t="shared" si="926"/>
        <v>8.2720465560978562E-2</v>
      </c>
      <c r="CM223" s="271">
        <f t="shared" si="926"/>
        <v>7.2463245780920948E-2</v>
      </c>
      <c r="CN223" s="271">
        <f t="shared" si="926"/>
        <v>3.0564916730293823E-2</v>
      </c>
      <c r="CO223" s="271">
        <f t="shared" si="926"/>
        <v>3.0205937340452849E-2</v>
      </c>
      <c r="CP223" s="271">
        <f t="shared" si="926"/>
        <v>3.2225718126271841E-2</v>
      </c>
      <c r="CQ223" s="298">
        <f t="shared" si="926"/>
        <v>-6.1570531719184696E-2</v>
      </c>
      <c r="CR223" s="298">
        <f t="shared" ref="CR223:DY226" si="927">AL223-Z223</f>
        <v>6.67162887303685E-3</v>
      </c>
      <c r="CS223" s="298">
        <f t="shared" si="927"/>
        <v>-7.215230631506897E-2</v>
      </c>
      <c r="CT223" s="298">
        <f t="shared" si="927"/>
        <v>1.5243716931739537E-2</v>
      </c>
      <c r="CU223" s="298">
        <f t="shared" si="927"/>
        <v>-3.1227872048701366E-3</v>
      </c>
      <c r="CV223" s="298">
        <f t="shared" si="927"/>
        <v>4.8694935836897879E-2</v>
      </c>
      <c r="CW223" s="298">
        <f t="shared" si="927"/>
        <v>8.5049111733138005E-2</v>
      </c>
      <c r="CX223" s="298">
        <f t="shared" si="927"/>
        <v>0.10372427905580273</v>
      </c>
      <c r="CY223" s="298">
        <f t="shared" si="927"/>
        <v>2.5056199167725612E-2</v>
      </c>
      <c r="CZ223" s="298">
        <f t="shared" si="927"/>
        <v>0.10548287356385333</v>
      </c>
      <c r="DA223" s="298">
        <f t="shared" si="927"/>
        <v>7.3432301981755432E-2</v>
      </c>
      <c r="DB223" s="298">
        <f t="shared" si="927"/>
        <v>-4.7356466025080368E-2</v>
      </c>
      <c r="DC223" s="298">
        <f t="shared" si="927"/>
        <v>0.13636570585943042</v>
      </c>
      <c r="DD223" s="298">
        <f t="shared" si="927"/>
        <v>4.7388928331289271E-2</v>
      </c>
      <c r="DE223" s="298">
        <f t="shared" si="927"/>
        <v>1.9559411855743392E-2</v>
      </c>
      <c r="DF223" s="298">
        <f t="shared" si="927"/>
        <v>1.7042490399825638E-3</v>
      </c>
      <c r="DG223" s="298">
        <f t="shared" si="927"/>
        <v>-1.1807918728999445E-2</v>
      </c>
      <c r="DH223" s="298">
        <f t="shared" si="927"/>
        <v>-2.3861803804334891E-2</v>
      </c>
      <c r="DI223" s="298">
        <f t="shared" si="927"/>
        <v>-5.0761396634971367E-2</v>
      </c>
      <c r="DJ223" s="298">
        <f t="shared" si="927"/>
        <v>-0.1105376406765517</v>
      </c>
      <c r="DK223" s="298">
        <f t="shared" si="927"/>
        <v>1.7850166258708278E-2</v>
      </c>
      <c r="DL223" s="298">
        <f t="shared" si="927"/>
        <v>-7.91884498700961E-2</v>
      </c>
      <c r="DM223" s="298">
        <f t="shared" si="927"/>
        <v>-3.0008899266119493E-2</v>
      </c>
      <c r="DN223" s="298">
        <f t="shared" si="927"/>
        <v>4.73217390115096E-2</v>
      </c>
      <c r="DO223" s="298">
        <f t="shared" si="927"/>
        <v>-1.3376406977221533E-2</v>
      </c>
      <c r="DP223" s="298">
        <f t="shared" si="927"/>
        <v>-2.6580130093836751E-2</v>
      </c>
      <c r="DQ223" s="298">
        <f t="shared" si="927"/>
        <v>1.3013327378559092E-2</v>
      </c>
      <c r="DR223" s="298">
        <f t="shared" si="927"/>
        <v>-3.5641621706522741E-2</v>
      </c>
      <c r="DS223" s="298">
        <f t="shared" si="927"/>
        <v>-2.0710134450012241E-2</v>
      </c>
      <c r="DT223" s="298">
        <f t="shared" si="927"/>
        <v>4.6653675079029178E-2</v>
      </c>
      <c r="DU223" s="298">
        <f t="shared" si="927"/>
        <v>6.7919108633657244E-2</v>
      </c>
      <c r="DV223" s="298">
        <f t="shared" si="927"/>
        <v>-0.16928592022595601</v>
      </c>
      <c r="DW223" s="298">
        <f t="shared" si="927"/>
        <v>-0.13154915989308613</v>
      </c>
      <c r="DX223" s="298">
        <f t="shared" si="927"/>
        <v>-1.6455367204269877E-2</v>
      </c>
      <c r="DY223" s="298">
        <f t="shared" si="927"/>
        <v>-0.13502154619491469</v>
      </c>
      <c r="DZ223" s="325"/>
      <c r="EA223" s="61"/>
    </row>
    <row r="224" spans="1:131" s="56" customFormat="1" x14ac:dyDescent="0.25">
      <c r="A224" s="143"/>
      <c r="B224" s="57" t="s">
        <v>146</v>
      </c>
      <c r="C224" s="108"/>
      <c r="D224" s="167">
        <f t="shared" ref="D224:BS224" si="928">(C105+C213+D137-D105-D213)/(C105+C213+D137-D213)</f>
        <v>0.75237096487029054</v>
      </c>
      <c r="E224" s="167">
        <f t="shared" si="928"/>
        <v>0.74632014816657055</v>
      </c>
      <c r="F224" s="167">
        <f t="shared" si="928"/>
        <v>0.69988562374264462</v>
      </c>
      <c r="G224" s="167">
        <f t="shared" si="928"/>
        <v>0.57956635703909232</v>
      </c>
      <c r="H224" s="168">
        <f t="shared" si="928"/>
        <v>0.48552635815650064</v>
      </c>
      <c r="I224" s="167">
        <f t="shared" si="928"/>
        <v>0.46634907135580689</v>
      </c>
      <c r="J224" s="168">
        <f t="shared" si="928"/>
        <v>0.5715065030498151</v>
      </c>
      <c r="K224" s="167">
        <f t="shared" si="928"/>
        <v>0.58870355233164928</v>
      </c>
      <c r="L224" s="169">
        <f t="shared" si="928"/>
        <v>0.64472015262855553</v>
      </c>
      <c r="M224" s="168">
        <f t="shared" si="928"/>
        <v>0.82221237366662947</v>
      </c>
      <c r="N224" s="168">
        <f t="shared" si="928"/>
        <v>0.76770886876332867</v>
      </c>
      <c r="O224" s="168">
        <f t="shared" si="928"/>
        <v>0.76101883519500668</v>
      </c>
      <c r="P224" s="168">
        <f t="shared" si="928"/>
        <v>0.64868608718043874</v>
      </c>
      <c r="Q224" s="168">
        <f t="shared" si="928"/>
        <v>0.6799815026601026</v>
      </c>
      <c r="R224" s="168">
        <f t="shared" si="928"/>
        <v>0.59199050565569022</v>
      </c>
      <c r="S224" s="168">
        <f t="shared" si="928"/>
        <v>0.58354116869700579</v>
      </c>
      <c r="T224" s="168">
        <f t="shared" si="928"/>
        <v>0.45964409853090188</v>
      </c>
      <c r="U224" s="168">
        <f t="shared" si="928"/>
        <v>0.48957106497341107</v>
      </c>
      <c r="V224" s="168">
        <f t="shared" si="928"/>
        <v>0.68972888966873047</v>
      </c>
      <c r="W224" s="168">
        <f t="shared" si="928"/>
        <v>0.58470893243845379</v>
      </c>
      <c r="X224" s="169">
        <f t="shared" si="928"/>
        <v>0.72971456246119737</v>
      </c>
      <c r="Y224" s="168">
        <f t="shared" si="928"/>
        <v>0.75152488410502771</v>
      </c>
      <c r="Z224" s="168">
        <f t="shared" si="928"/>
        <v>0.74862410283132719</v>
      </c>
      <c r="AA224" s="168">
        <f t="shared" si="928"/>
        <v>0.82110199855221599</v>
      </c>
      <c r="AB224" s="168">
        <f t="shared" si="928"/>
        <v>0.82484562796461802</v>
      </c>
      <c r="AC224" s="168">
        <f t="shared" si="928"/>
        <v>0.7201924517065611</v>
      </c>
      <c r="AD224" s="168">
        <f t="shared" si="928"/>
        <v>0.51523131136382527</v>
      </c>
      <c r="AE224" s="168">
        <f t="shared" si="928"/>
        <v>0.61264215811463341</v>
      </c>
      <c r="AF224" s="168">
        <f t="shared" si="928"/>
        <v>0.56634996927480408</v>
      </c>
      <c r="AG224" s="168">
        <f t="shared" si="928"/>
        <v>0.50542281750495077</v>
      </c>
      <c r="AH224" s="168">
        <f t="shared" si="928"/>
        <v>0.57953686067109822</v>
      </c>
      <c r="AI224" s="168">
        <f t="shared" si="928"/>
        <v>0.64012020745480103</v>
      </c>
      <c r="AJ224" s="168">
        <f t="shared" si="928"/>
        <v>0.65094807205347605</v>
      </c>
      <c r="AK224" s="168">
        <f t="shared" si="928"/>
        <v>0.66252442985879045</v>
      </c>
      <c r="AL224" s="168">
        <f t="shared" si="928"/>
        <v>0.7531542948037081</v>
      </c>
      <c r="AM224" s="168">
        <f t="shared" si="928"/>
        <v>0.7722505125241601</v>
      </c>
      <c r="AN224" s="168">
        <f t="shared" si="928"/>
        <v>0.80105678854610363</v>
      </c>
      <c r="AO224" s="168">
        <f t="shared" si="928"/>
        <v>0.71136373365643191</v>
      </c>
      <c r="AP224" s="168">
        <f t="shared" si="928"/>
        <v>0.68630379547039944</v>
      </c>
      <c r="AQ224" s="168">
        <f t="shared" si="928"/>
        <v>0.72648084572882843</v>
      </c>
      <c r="AR224" s="168">
        <f t="shared" si="928"/>
        <v>0.59277040569040729</v>
      </c>
      <c r="AS224" s="168">
        <f t="shared" si="928"/>
        <v>0.54624873791751016</v>
      </c>
      <c r="AT224" s="168">
        <f t="shared" si="928"/>
        <v>0.63375762642119549</v>
      </c>
      <c r="AU224" s="168">
        <f t="shared" si="928"/>
        <v>0.66746755701146532</v>
      </c>
      <c r="AV224" s="271">
        <f t="shared" si="928"/>
        <v>0.70341672192367943</v>
      </c>
      <c r="AW224" s="271">
        <f t="shared" si="928"/>
        <v>0.81880073279123133</v>
      </c>
      <c r="AX224" s="271">
        <f t="shared" si="928"/>
        <v>0.8480343974336404</v>
      </c>
      <c r="AY224" s="271">
        <f t="shared" si="928"/>
        <v>0.77089881787197101</v>
      </c>
      <c r="AZ224" s="271">
        <f t="shared" si="928"/>
        <v>0.80408479150516432</v>
      </c>
      <c r="BA224" s="271">
        <f t="shared" si="928"/>
        <v>0.71643317703134946</v>
      </c>
      <c r="BB224" s="271">
        <f t="shared" si="928"/>
        <v>0.63416151144321553</v>
      </c>
      <c r="BC224" s="271">
        <f t="shared" si="928"/>
        <v>0.63293207522086081</v>
      </c>
      <c r="BD224" s="271">
        <f t="shared" si="928"/>
        <v>0.49518023820824009</v>
      </c>
      <c r="BE224" s="271">
        <f t="shared" si="928"/>
        <v>0.52204632881752799</v>
      </c>
      <c r="BF224" s="271">
        <f t="shared" si="928"/>
        <v>0.58218413996181051</v>
      </c>
      <c r="BG224" s="271">
        <f t="shared" si="928"/>
        <v>0.56754677450623603</v>
      </c>
      <c r="BH224" s="418">
        <f t="shared" si="928"/>
        <v>0.6378599258838038</v>
      </c>
      <c r="BI224" s="418">
        <f t="shared" si="928"/>
        <v>0.7701501909794416</v>
      </c>
      <c r="BJ224" s="418">
        <f t="shared" si="928"/>
        <v>0.77632373326147786</v>
      </c>
      <c r="BK224" s="418">
        <f t="shared" si="928"/>
        <v>0.78099649309476049</v>
      </c>
      <c r="BL224" s="418">
        <f t="shared" si="928"/>
        <v>0.74859864942201737</v>
      </c>
      <c r="BM224" s="418">
        <f t="shared" si="928"/>
        <v>0.72513394560465438</v>
      </c>
      <c r="BN224" s="418">
        <f t="shared" si="928"/>
        <v>0.60222367766278695</v>
      </c>
      <c r="BO224" s="418">
        <f t="shared" si="928"/>
        <v>0.54393740268535395</v>
      </c>
      <c r="BP224" s="418">
        <f t="shared" si="928"/>
        <v>0.27460184218180239</v>
      </c>
      <c r="BQ224" s="418">
        <f t="shared" si="928"/>
        <v>0.35776314867987952</v>
      </c>
      <c r="BR224" s="418">
        <f t="shared" si="928"/>
        <v>0.43030302467162723</v>
      </c>
      <c r="BS224" s="418">
        <f t="shared" si="928"/>
        <v>0.5069396859646309</v>
      </c>
      <c r="BT224" s="271"/>
      <c r="BU224" s="106"/>
      <c r="BV224" s="168">
        <f t="shared" si="925"/>
        <v>-0.1036848776898518</v>
      </c>
      <c r="BW224" s="168">
        <f t="shared" si="925"/>
        <v>-6.6338645506467953E-2</v>
      </c>
      <c r="BX224" s="168">
        <f t="shared" si="925"/>
        <v>-0.1078951180869544</v>
      </c>
      <c r="BY224" s="168">
        <f t="shared" si="925"/>
        <v>3.9748116579134685E-3</v>
      </c>
      <c r="BZ224" s="168">
        <f t="shared" si="925"/>
        <v>-2.5882259625598758E-2</v>
      </c>
      <c r="CA224" s="168">
        <f t="shared" si="925"/>
        <v>2.3221993617604186E-2</v>
      </c>
      <c r="CB224" s="168">
        <f t="shared" si="925"/>
        <v>0.11822238661891538</v>
      </c>
      <c r="CC224" s="168">
        <f t="shared" si="925"/>
        <v>-3.9946198931954946E-3</v>
      </c>
      <c r="CD224" s="168">
        <f t="shared" si="925"/>
        <v>8.4994409832641837E-2</v>
      </c>
      <c r="CE224" s="168">
        <f t="shared" si="925"/>
        <v>-7.0687489561601757E-2</v>
      </c>
      <c r="CF224" s="168">
        <f t="shared" si="926"/>
        <v>-1.908476593200148E-2</v>
      </c>
      <c r="CG224" s="168">
        <f t="shared" si="926"/>
        <v>6.0083163357209313E-2</v>
      </c>
      <c r="CH224" s="168">
        <f t="shared" si="926"/>
        <v>0.17615954078417928</v>
      </c>
      <c r="CI224" s="168">
        <f t="shared" si="926"/>
        <v>4.02109490464585E-2</v>
      </c>
      <c r="CJ224" s="168">
        <f t="shared" si="926"/>
        <v>-7.6759194291864952E-2</v>
      </c>
      <c r="CK224" s="168">
        <f t="shared" si="926"/>
        <v>2.9100989417627621E-2</v>
      </c>
      <c r="CL224" s="168">
        <f t="shared" si="926"/>
        <v>0.1067058707439022</v>
      </c>
      <c r="CM224" s="271">
        <f t="shared" si="926"/>
        <v>1.5851752531539698E-2</v>
      </c>
      <c r="CN224" s="271">
        <f t="shared" si="926"/>
        <v>-0.11019202899763225</v>
      </c>
      <c r="CO224" s="271">
        <f t="shared" si="926"/>
        <v>5.5411275016347239E-2</v>
      </c>
      <c r="CP224" s="271">
        <f t="shared" si="926"/>
        <v>-7.8766490407721323E-2</v>
      </c>
      <c r="CQ224" s="298">
        <f t="shared" si="926"/>
        <v>-8.9000454246237259E-2</v>
      </c>
      <c r="CR224" s="298">
        <f t="shared" si="927"/>
        <v>4.5301919723809148E-3</v>
      </c>
      <c r="CS224" s="298">
        <f t="shared" si="927"/>
        <v>-4.885148602805589E-2</v>
      </c>
      <c r="CT224" s="298">
        <f t="shared" si="927"/>
        <v>-2.3788839418514396E-2</v>
      </c>
      <c r="CU224" s="298">
        <f t="shared" si="927"/>
        <v>-8.8287180501291918E-3</v>
      </c>
      <c r="CV224" s="298">
        <f t="shared" si="927"/>
        <v>0.17107248410657416</v>
      </c>
      <c r="CW224" s="298">
        <f t="shared" si="927"/>
        <v>0.11383868761419502</v>
      </c>
      <c r="CX224" s="298">
        <f t="shared" si="927"/>
        <v>2.642043641560321E-2</v>
      </c>
      <c r="CY224" s="298">
        <f t="shared" si="927"/>
        <v>4.0825920412559391E-2</v>
      </c>
      <c r="CZ224" s="298">
        <f t="shared" si="927"/>
        <v>5.4220765750097266E-2</v>
      </c>
      <c r="DA224" s="298">
        <f t="shared" si="927"/>
        <v>2.7347349556664291E-2</v>
      </c>
      <c r="DB224" s="298">
        <f t="shared" si="927"/>
        <v>5.2468649870203388E-2</v>
      </c>
      <c r="DC224" s="298">
        <f t="shared" si="927"/>
        <v>0.15627630293244088</v>
      </c>
      <c r="DD224" s="298">
        <f t="shared" si="927"/>
        <v>9.4880102629932295E-2</v>
      </c>
      <c r="DE224" s="298">
        <f t="shared" si="927"/>
        <v>-1.3516946521890949E-3</v>
      </c>
      <c r="DF224" s="298">
        <f t="shared" si="927"/>
        <v>3.0280029590606938E-3</v>
      </c>
      <c r="DG224" s="298">
        <f t="shared" si="927"/>
        <v>5.0694433749175483E-3</v>
      </c>
      <c r="DH224" s="298">
        <f t="shared" si="927"/>
        <v>-5.2142284027183905E-2</v>
      </c>
      <c r="DI224" s="298">
        <f t="shared" si="927"/>
        <v>-9.3548770507967616E-2</v>
      </c>
      <c r="DJ224" s="298">
        <f t="shared" si="927"/>
        <v>-9.75901674821672E-2</v>
      </c>
      <c r="DK224" s="298">
        <f t="shared" si="927"/>
        <v>-2.4202409099982169E-2</v>
      </c>
      <c r="DL224" s="298">
        <f t="shared" si="927"/>
        <v>-5.1573486459384976E-2</v>
      </c>
      <c r="DM224" s="298">
        <f t="shared" si="927"/>
        <v>-9.9920782505229289E-2</v>
      </c>
      <c r="DN224" s="298">
        <f t="shared" si="927"/>
        <v>-6.5556796039875631E-2</v>
      </c>
      <c r="DO224" s="298">
        <f t="shared" si="927"/>
        <v>-4.8650541811789738E-2</v>
      </c>
      <c r="DP224" s="298">
        <f t="shared" si="927"/>
        <v>-7.1710664172162542E-2</v>
      </c>
      <c r="DQ224" s="298">
        <f t="shared" si="927"/>
        <v>1.0097675222789482E-2</v>
      </c>
      <c r="DR224" s="298">
        <f t="shared" si="927"/>
        <v>-5.548614208314695E-2</v>
      </c>
      <c r="DS224" s="298">
        <f t="shared" si="927"/>
        <v>8.7007685733049289E-3</v>
      </c>
      <c r="DT224" s="298">
        <f t="shared" si="927"/>
        <v>-3.1937833780428582E-2</v>
      </c>
      <c r="DU224" s="298">
        <f t="shared" si="927"/>
        <v>-8.8994672535506858E-2</v>
      </c>
      <c r="DV224" s="298">
        <f t="shared" si="927"/>
        <v>-0.2205783960264377</v>
      </c>
      <c r="DW224" s="298">
        <f t="shared" si="927"/>
        <v>-0.16428318013764848</v>
      </c>
      <c r="DX224" s="298">
        <f t="shared" si="927"/>
        <v>-0.15188111529018328</v>
      </c>
      <c r="DY224" s="298">
        <f t="shared" si="927"/>
        <v>-6.0607088541605125E-2</v>
      </c>
      <c r="DZ224" s="325"/>
      <c r="EA224" s="61"/>
    </row>
    <row r="225" spans="1:131" s="56" customFormat="1" x14ac:dyDescent="0.25">
      <c r="A225" s="143"/>
      <c r="B225" s="57" t="s">
        <v>147</v>
      </c>
      <c r="C225" s="108"/>
      <c r="D225" s="167">
        <f t="shared" ref="D225:BH225" si="929">(C106+C214+D138-D106-D214)/(C106+C214+D138-D214)</f>
        <v>0.83693711794431502</v>
      </c>
      <c r="E225" s="167">
        <f t="shared" si="929"/>
        <v>0.78625377546100617</v>
      </c>
      <c r="F225" s="167">
        <f t="shared" si="929"/>
        <v>0.84728575660174998</v>
      </c>
      <c r="G225" s="167">
        <f t="shared" si="929"/>
        <v>0.76473608986946517</v>
      </c>
      <c r="H225" s="168">
        <f t="shared" si="929"/>
        <v>0.90992749052651289</v>
      </c>
      <c r="I225" s="167">
        <f t="shared" si="929"/>
        <v>0.89662824368739535</v>
      </c>
      <c r="J225" s="168">
        <f t="shared" si="929"/>
        <v>0.93304175188887162</v>
      </c>
      <c r="K225" s="167">
        <f t="shared" si="929"/>
        <v>0.8412005518120268</v>
      </c>
      <c r="L225" s="169">
        <f t="shared" si="929"/>
        <v>0.87346688178956444</v>
      </c>
      <c r="M225" s="168">
        <f t="shared" si="929"/>
        <v>0.931175263017196</v>
      </c>
      <c r="N225" s="168">
        <f t="shared" si="929"/>
        <v>0.88363987228937202</v>
      </c>
      <c r="O225" s="168">
        <f t="shared" si="929"/>
        <v>0.80526017830413477</v>
      </c>
      <c r="P225" s="168">
        <f t="shared" si="929"/>
        <v>0.77990162277396791</v>
      </c>
      <c r="Q225" s="168">
        <f t="shared" si="929"/>
        <v>0.8574533420807231</v>
      </c>
      <c r="R225" s="168">
        <f t="shared" si="929"/>
        <v>0.84465175166703355</v>
      </c>
      <c r="S225" s="168">
        <f t="shared" si="929"/>
        <v>0.80420675453910007</v>
      </c>
      <c r="T225" s="168">
        <f t="shared" si="929"/>
        <v>0.57868226252761645</v>
      </c>
      <c r="U225" s="168">
        <f t="shared" si="929"/>
        <v>0.74055072876245698</v>
      </c>
      <c r="V225" s="168">
        <f t="shared" si="929"/>
        <v>0.69155652493905151</v>
      </c>
      <c r="W225" s="168">
        <f t="shared" si="929"/>
        <v>0.7113363842250342</v>
      </c>
      <c r="X225" s="169">
        <f t="shared" si="929"/>
        <v>0.77880200538253219</v>
      </c>
      <c r="Y225" s="168">
        <f t="shared" si="929"/>
        <v>0.8224965748032651</v>
      </c>
      <c r="Z225" s="168">
        <f t="shared" si="929"/>
        <v>0.77368752917364547</v>
      </c>
      <c r="AA225" s="168">
        <f t="shared" si="929"/>
        <v>0.8247748233467197</v>
      </c>
      <c r="AB225" s="168">
        <f t="shared" si="929"/>
        <v>0.82137204478035353</v>
      </c>
      <c r="AC225" s="168">
        <f t="shared" si="929"/>
        <v>0.68433614348663951</v>
      </c>
      <c r="AD225" s="168">
        <f t="shared" si="929"/>
        <v>0.57571649358070986</v>
      </c>
      <c r="AE225" s="168">
        <f t="shared" si="929"/>
        <v>0.59335798663309081</v>
      </c>
      <c r="AF225" s="168">
        <f t="shared" si="929"/>
        <v>0.60661334702423453</v>
      </c>
      <c r="AG225" s="168">
        <f t="shared" si="929"/>
        <v>0.53870718680601437</v>
      </c>
      <c r="AH225" s="168">
        <f t="shared" si="929"/>
        <v>0.57951615402066081</v>
      </c>
      <c r="AI225" s="168">
        <f t="shared" si="929"/>
        <v>0.6576401257256077</v>
      </c>
      <c r="AJ225" s="168">
        <f t="shared" si="929"/>
        <v>0.63492255574679302</v>
      </c>
      <c r="AK225" s="168">
        <f t="shared" si="929"/>
        <v>0.68384299272033444</v>
      </c>
      <c r="AL225" s="168">
        <f t="shared" si="929"/>
        <v>0.78015414239800318</v>
      </c>
      <c r="AM225" s="168">
        <f t="shared" si="929"/>
        <v>0.65803163142116494</v>
      </c>
      <c r="AN225" s="168">
        <f t="shared" si="929"/>
        <v>0.76514508614992305</v>
      </c>
      <c r="AO225" s="168">
        <f t="shared" si="929"/>
        <v>0.708167240160264</v>
      </c>
      <c r="AP225" s="168">
        <f t="shared" si="929"/>
        <v>0.50926985817329362</v>
      </c>
      <c r="AQ225" s="168">
        <f t="shared" si="929"/>
        <v>0.72322993364344956</v>
      </c>
      <c r="AR225" s="168">
        <f t="shared" si="929"/>
        <v>0.76094847777256192</v>
      </c>
      <c r="AS225" s="168">
        <f t="shared" si="929"/>
        <v>0.70484591915008965</v>
      </c>
      <c r="AT225" s="168">
        <f t="shared" si="929"/>
        <v>0.88707757041800772</v>
      </c>
      <c r="AU225" s="168">
        <f t="shared" si="929"/>
        <v>0.49551547305714633</v>
      </c>
      <c r="AV225" s="271">
        <f t="shared" si="929"/>
        <v>0.66168998163176806</v>
      </c>
      <c r="AW225" s="271">
        <f t="shared" si="929"/>
        <v>0.83317562755255392</v>
      </c>
      <c r="AX225" s="271">
        <f t="shared" si="929"/>
        <v>0.85422133621374341</v>
      </c>
      <c r="AY225" s="271">
        <f t="shared" si="929"/>
        <v>0.8938933424208888</v>
      </c>
      <c r="AZ225" s="271">
        <f t="shared" si="929"/>
        <v>0.88873246411956353</v>
      </c>
      <c r="BA225" s="271">
        <f t="shared" si="929"/>
        <v>0.86933639908766314</v>
      </c>
      <c r="BB225" s="271">
        <f t="shared" si="929"/>
        <v>0.92813015177193703</v>
      </c>
      <c r="BC225" s="271">
        <f t="shared" si="929"/>
        <v>0.84576237956531486</v>
      </c>
      <c r="BD225" s="271">
        <f t="shared" si="929"/>
        <v>0.75882508065487686</v>
      </c>
      <c r="BE225" s="271">
        <f t="shared" si="929"/>
        <v>0.96204013247003373</v>
      </c>
      <c r="BF225" s="271">
        <f t="shared" si="929"/>
        <v>0.94558544605681061</v>
      </c>
      <c r="BG225" s="271">
        <f t="shared" si="929"/>
        <v>0.96541896047299358</v>
      </c>
      <c r="BH225" s="418">
        <f t="shared" si="929"/>
        <v>0.96303356709146071</v>
      </c>
      <c r="BI225" s="418">
        <f t="shared" ref="BI225:BR225" si="930">(BH106+BH214+BI138-BI106-BI214)/(BH106+BH214+BI138-BI214)</f>
        <v>0.87918225496046876</v>
      </c>
      <c r="BJ225" s="418">
        <f t="shared" si="930"/>
        <v>0.84690941347006776</v>
      </c>
      <c r="BK225" s="418">
        <f t="shared" si="930"/>
        <v>0.90659837456316295</v>
      </c>
      <c r="BL225" s="418">
        <f t="shared" si="930"/>
        <v>0.85606210419799134</v>
      </c>
      <c r="BM225" s="418">
        <f t="shared" si="930"/>
        <v>0.74543906268762339</v>
      </c>
      <c r="BN225" s="418">
        <f t="shared" si="930"/>
        <v>0.85627726204182109</v>
      </c>
      <c r="BO225" s="418">
        <f t="shared" si="930"/>
        <v>0.96086094645494058</v>
      </c>
      <c r="BP225" s="418">
        <f t="shared" si="930"/>
        <v>0.83165260297173871</v>
      </c>
      <c r="BQ225" s="418">
        <f t="shared" si="930"/>
        <v>0.88429771737319396</v>
      </c>
      <c r="BR225" s="418">
        <f t="shared" si="930"/>
        <v>0.83449429981807632</v>
      </c>
      <c r="BS225" s="418">
        <f t="shared" ref="BS225" si="931">(BR106+BR214+BS138-BS106-BS214)/(BR106+BR214+BS138-BS214)</f>
        <v>0.96506241119017055</v>
      </c>
      <c r="BT225" s="271"/>
      <c r="BU225" s="106"/>
      <c r="BV225" s="168">
        <f t="shared" si="925"/>
        <v>-5.7035495170347117E-2</v>
      </c>
      <c r="BW225" s="168">
        <f t="shared" si="925"/>
        <v>7.1199566619716936E-2</v>
      </c>
      <c r="BX225" s="168">
        <f t="shared" si="925"/>
        <v>-2.6340049347164385E-3</v>
      </c>
      <c r="BY225" s="168">
        <f t="shared" si="925"/>
        <v>3.9470664669634892E-2</v>
      </c>
      <c r="BZ225" s="168">
        <f t="shared" si="925"/>
        <v>-0.33124522799889644</v>
      </c>
      <c r="CA225" s="168">
        <f t="shared" si="925"/>
        <v>-0.15607751492493838</v>
      </c>
      <c r="CB225" s="168">
        <f t="shared" si="925"/>
        <v>-0.24148522694982011</v>
      </c>
      <c r="CC225" s="168">
        <f t="shared" si="925"/>
        <v>-0.1298641675869926</v>
      </c>
      <c r="CD225" s="168">
        <f t="shared" si="925"/>
        <v>-9.466487640703225E-2</v>
      </c>
      <c r="CE225" s="168">
        <f t="shared" si="925"/>
        <v>-0.1086786882139309</v>
      </c>
      <c r="CF225" s="168">
        <f t="shared" si="926"/>
        <v>-0.10995234311572655</v>
      </c>
      <c r="CG225" s="168">
        <f t="shared" si="926"/>
        <v>1.9514645042584933E-2</v>
      </c>
      <c r="CH225" s="168">
        <f t="shared" si="926"/>
        <v>4.1470422006385621E-2</v>
      </c>
      <c r="CI225" s="168">
        <f t="shared" si="926"/>
        <v>-0.17311719859408359</v>
      </c>
      <c r="CJ225" s="168">
        <f t="shared" si="926"/>
        <v>-0.26893525808632368</v>
      </c>
      <c r="CK225" s="168">
        <f t="shared" si="926"/>
        <v>-0.21084876790600926</v>
      </c>
      <c r="CL225" s="168">
        <f t="shared" si="926"/>
        <v>2.7931084496618075E-2</v>
      </c>
      <c r="CM225" s="271">
        <f t="shared" si="926"/>
        <v>-0.20184354195644261</v>
      </c>
      <c r="CN225" s="271">
        <f t="shared" si="926"/>
        <v>-0.1120403709183907</v>
      </c>
      <c r="CO225" s="271">
        <f t="shared" si="926"/>
        <v>-5.3696258499426497E-2</v>
      </c>
      <c r="CP225" s="271">
        <f t="shared" si="926"/>
        <v>-0.14387944963573918</v>
      </c>
      <c r="CQ225" s="298">
        <f t="shared" si="926"/>
        <v>-0.13865358208293066</v>
      </c>
      <c r="CR225" s="298">
        <f t="shared" si="927"/>
        <v>6.466613224357709E-3</v>
      </c>
      <c r="CS225" s="298">
        <f t="shared" si="927"/>
        <v>-0.16674319192555476</v>
      </c>
      <c r="CT225" s="298">
        <f t="shared" si="927"/>
        <v>-5.6226958630430479E-2</v>
      </c>
      <c r="CU225" s="298">
        <f t="shared" si="927"/>
        <v>2.3831096673624486E-2</v>
      </c>
      <c r="CV225" s="298">
        <f t="shared" si="927"/>
        <v>-6.6446635407416244E-2</v>
      </c>
      <c r="CW225" s="298">
        <f t="shared" si="927"/>
        <v>0.12987194701035876</v>
      </c>
      <c r="CX225" s="298">
        <f t="shared" si="927"/>
        <v>0.15433513074832739</v>
      </c>
      <c r="CY225" s="298">
        <f t="shared" si="927"/>
        <v>0.16613873234407528</v>
      </c>
      <c r="CZ225" s="298">
        <f t="shared" si="927"/>
        <v>0.30756141639734691</v>
      </c>
      <c r="DA225" s="298">
        <f t="shared" si="927"/>
        <v>-0.16212465266846138</v>
      </c>
      <c r="DB225" s="298">
        <f t="shared" si="927"/>
        <v>2.6767425884975049E-2</v>
      </c>
      <c r="DC225" s="298">
        <f t="shared" si="927"/>
        <v>0.14933263483221948</v>
      </c>
      <c r="DD225" s="298">
        <f t="shared" si="927"/>
        <v>7.4067193815740229E-2</v>
      </c>
      <c r="DE225" s="298">
        <f t="shared" si="927"/>
        <v>0.23586171099972386</v>
      </c>
      <c r="DF225" s="298">
        <f t="shared" si="927"/>
        <v>0.12358737796964048</v>
      </c>
      <c r="DG225" s="298">
        <f t="shared" si="927"/>
        <v>0.16116915892739914</v>
      </c>
      <c r="DH225" s="298">
        <f t="shared" si="927"/>
        <v>0.41886029359864341</v>
      </c>
      <c r="DI225" s="298">
        <f t="shared" si="927"/>
        <v>0.1225324459218653</v>
      </c>
      <c r="DJ225" s="298">
        <f t="shared" si="927"/>
        <v>-2.1233971176850552E-3</v>
      </c>
      <c r="DK225" s="298">
        <f t="shared" si="927"/>
        <v>0.25719421331994408</v>
      </c>
      <c r="DL225" s="298">
        <f t="shared" si="927"/>
        <v>5.8507875638802886E-2</v>
      </c>
      <c r="DM225" s="298">
        <f t="shared" si="927"/>
        <v>0.46990348741584725</v>
      </c>
      <c r="DN225" s="298">
        <f t="shared" si="927"/>
        <v>0.30134358545969264</v>
      </c>
      <c r="DO225" s="298">
        <f t="shared" ref="DO225:DY225" si="932">BI225-AW225</f>
        <v>4.6006627407914835E-2</v>
      </c>
      <c r="DP225" s="298">
        <f t="shared" si="932"/>
        <v>-7.3119227436756473E-3</v>
      </c>
      <c r="DQ225" s="298">
        <f t="shared" si="932"/>
        <v>1.2705032142274142E-2</v>
      </c>
      <c r="DR225" s="298">
        <f t="shared" si="932"/>
        <v>-3.267035992157219E-2</v>
      </c>
      <c r="DS225" s="298">
        <f t="shared" si="932"/>
        <v>-0.12389733640003975</v>
      </c>
      <c r="DT225" s="298">
        <f t="shared" si="932"/>
        <v>-7.1852889730115943E-2</v>
      </c>
      <c r="DU225" s="298">
        <f t="shared" si="932"/>
        <v>0.11509856688962572</v>
      </c>
      <c r="DV225" s="298">
        <f t="shared" si="932"/>
        <v>7.2827522316861848E-2</v>
      </c>
      <c r="DW225" s="298">
        <f t="shared" si="932"/>
        <v>-7.7742415096839768E-2</v>
      </c>
      <c r="DX225" s="298">
        <f t="shared" si="932"/>
        <v>-0.11109114623873428</v>
      </c>
      <c r="DY225" s="298">
        <f t="shared" si="932"/>
        <v>-3.5654928282302656E-4</v>
      </c>
      <c r="DZ225" s="325"/>
      <c r="EA225" s="61"/>
    </row>
    <row r="226" spans="1:131" s="70" customFormat="1" ht="15.75" thickBot="1" x14ac:dyDescent="0.3">
      <c r="A226" s="144"/>
      <c r="B226" s="109" t="s">
        <v>148</v>
      </c>
      <c r="C226" s="110"/>
      <c r="D226" s="170">
        <f t="shared" ref="D226:AV226" si="933">(C107+C215+D139-D107-D215)/(C107+C215+D139-D215)</f>
        <v>0.60490017993053757</v>
      </c>
      <c r="E226" s="170">
        <f t="shared" si="933"/>
        <v>0.56465523032221965</v>
      </c>
      <c r="F226" s="170">
        <f t="shared" si="933"/>
        <v>0.44476043113614078</v>
      </c>
      <c r="G226" s="170">
        <f t="shared" si="933"/>
        <v>0.37261640417226799</v>
      </c>
      <c r="H226" s="171">
        <f t="shared" si="933"/>
        <v>0.39634825275027019</v>
      </c>
      <c r="I226" s="170">
        <f t="shared" si="933"/>
        <v>0.36518514923469492</v>
      </c>
      <c r="J226" s="171">
        <f t="shared" si="933"/>
        <v>0.41946773675488486</v>
      </c>
      <c r="K226" s="170">
        <f t="shared" si="933"/>
        <v>0.5040581570764171</v>
      </c>
      <c r="L226" s="172">
        <f t="shared" si="933"/>
        <v>0.6670018844886576</v>
      </c>
      <c r="M226" s="171">
        <f t="shared" si="933"/>
        <v>0.72713110652429291</v>
      </c>
      <c r="N226" s="171">
        <f t="shared" si="933"/>
        <v>0.66005111530406846</v>
      </c>
      <c r="O226" s="171">
        <f t="shared" si="933"/>
        <v>0.63942570911029617</v>
      </c>
      <c r="P226" s="171">
        <f t="shared" si="933"/>
        <v>0.55533844038506652</v>
      </c>
      <c r="Q226" s="171">
        <f t="shared" si="933"/>
        <v>0.54925738965891635</v>
      </c>
      <c r="R226" s="171">
        <f t="shared" si="933"/>
        <v>0.39595731815837931</v>
      </c>
      <c r="S226" s="171">
        <f t="shared" si="933"/>
        <v>0.34171599114318757</v>
      </c>
      <c r="T226" s="171">
        <f t="shared" si="933"/>
        <v>0.25614609323496551</v>
      </c>
      <c r="U226" s="171">
        <f t="shared" si="933"/>
        <v>0.27181379811486567</v>
      </c>
      <c r="V226" s="171">
        <f t="shared" si="933"/>
        <v>0.30763262375853517</v>
      </c>
      <c r="W226" s="171">
        <f t="shared" si="933"/>
        <v>0.38476722328311846</v>
      </c>
      <c r="X226" s="172">
        <f t="shared" si="933"/>
        <v>0.53925406408711007</v>
      </c>
      <c r="Y226" s="171">
        <f t="shared" si="933"/>
        <v>0.65066411673763347</v>
      </c>
      <c r="Z226" s="171">
        <f t="shared" si="933"/>
        <v>0.63796241664153508</v>
      </c>
      <c r="AA226" s="171">
        <f t="shared" si="933"/>
        <v>0.65421303593088387</v>
      </c>
      <c r="AB226" s="171">
        <f t="shared" si="933"/>
        <v>0.58196952355471632</v>
      </c>
      <c r="AC226" s="171">
        <f t="shared" si="933"/>
        <v>0.45619449061165263</v>
      </c>
      <c r="AD226" s="171">
        <f t="shared" si="933"/>
        <v>0.33194395906370117</v>
      </c>
      <c r="AE226" s="171">
        <f t="shared" si="933"/>
        <v>0.35699965645134829</v>
      </c>
      <c r="AF226" s="171">
        <f t="shared" si="933"/>
        <v>0.31073648278528287</v>
      </c>
      <c r="AG226" s="171">
        <f t="shared" si="933"/>
        <v>0.30143679800551976</v>
      </c>
      <c r="AH226" s="171">
        <f t="shared" si="933"/>
        <v>0.3425398288453772</v>
      </c>
      <c r="AI226" s="171">
        <f t="shared" si="933"/>
        <v>0.44182238222644249</v>
      </c>
      <c r="AJ226" s="171">
        <f t="shared" si="933"/>
        <v>0.61321693946022926</v>
      </c>
      <c r="AK226" s="171">
        <f t="shared" si="933"/>
        <v>0.66513011807761602</v>
      </c>
      <c r="AL226" s="171">
        <f t="shared" si="933"/>
        <v>0.69555882532849178</v>
      </c>
      <c r="AM226" s="171">
        <f t="shared" si="933"/>
        <v>0.66216013988784783</v>
      </c>
      <c r="AN226" s="171">
        <f t="shared" si="933"/>
        <v>0.62958865718539325</v>
      </c>
      <c r="AO226" s="171">
        <f t="shared" si="933"/>
        <v>0.53300674293562078</v>
      </c>
      <c r="AP226" s="171">
        <f t="shared" si="933"/>
        <v>0.42414209372808642</v>
      </c>
      <c r="AQ226" s="171">
        <f t="shared" si="933"/>
        <v>0.42271213312197486</v>
      </c>
      <c r="AR226" s="171">
        <f t="shared" si="933"/>
        <v>0.37745300239991292</v>
      </c>
      <c r="AS226" s="171">
        <f t="shared" si="933"/>
        <v>0.35086745498287392</v>
      </c>
      <c r="AT226" s="171">
        <f t="shared" si="933"/>
        <v>0.43528580919388971</v>
      </c>
      <c r="AU226" s="171">
        <f t="shared" si="933"/>
        <v>0.47020635525602766</v>
      </c>
      <c r="AV226" s="272">
        <f t="shared" si="933"/>
        <v>0.58078383215756146</v>
      </c>
      <c r="AW226" s="272">
        <f t="shared" ref="AW226:BB226" si="934">(AV107+AV215+AW139-AW107-AW215)/(AV107+AV215+AW139-AW215)</f>
        <v>0.71252760595924591</v>
      </c>
      <c r="AX226" s="272">
        <f t="shared" si="934"/>
        <v>0.69588198874437024</v>
      </c>
      <c r="AY226" s="272">
        <f t="shared" si="934"/>
        <v>0.72252565695716831</v>
      </c>
      <c r="AZ226" s="272">
        <f t="shared" si="934"/>
        <v>0.48358874048595291</v>
      </c>
      <c r="BA226" s="272">
        <f t="shared" si="934"/>
        <v>0.49880032203191654</v>
      </c>
      <c r="BB226" s="272">
        <f t="shared" si="934"/>
        <v>0.38699551547181515</v>
      </c>
      <c r="BC226" s="272">
        <f t="shared" ref="BC226:BS226" si="935">(BB107+BB215+BC139-BC107-BC215)/(BB107+BB215+BC139-BC215)</f>
        <v>0.35714205341601363</v>
      </c>
      <c r="BD226" s="272">
        <f t="shared" si="935"/>
        <v>0.31273820519746737</v>
      </c>
      <c r="BE226" s="272">
        <f t="shared" si="935"/>
        <v>0.38782693507222138</v>
      </c>
      <c r="BF226" s="272">
        <f t="shared" si="935"/>
        <v>0.31915892344997793</v>
      </c>
      <c r="BG226" s="272">
        <f t="shared" si="935"/>
        <v>0.45975954599046026</v>
      </c>
      <c r="BH226" s="420">
        <f t="shared" si="935"/>
        <v>0.64625990166192071</v>
      </c>
      <c r="BI226" s="420">
        <f t="shared" si="935"/>
        <v>0.69254263743556921</v>
      </c>
      <c r="BJ226" s="420">
        <f t="shared" si="935"/>
        <v>0.68266748644431496</v>
      </c>
      <c r="BK226" s="420">
        <f t="shared" si="935"/>
        <v>0.68281411745275689</v>
      </c>
      <c r="BL226" s="420">
        <f t="shared" si="935"/>
        <v>0.60935192151974404</v>
      </c>
      <c r="BM226" s="420">
        <f t="shared" si="935"/>
        <v>0.4924494462126473</v>
      </c>
      <c r="BN226" s="420">
        <f t="shared" si="935"/>
        <v>0.38789755659079767</v>
      </c>
      <c r="BO226" s="420">
        <f t="shared" si="935"/>
        <v>0.43783591605476574</v>
      </c>
      <c r="BP226" s="420">
        <f t="shared" si="935"/>
        <v>0.24574068388109024</v>
      </c>
      <c r="BQ226" s="420">
        <f t="shared" si="935"/>
        <v>0.32993902010720294</v>
      </c>
      <c r="BR226" s="420">
        <f t="shared" si="935"/>
        <v>0.37658236986360011</v>
      </c>
      <c r="BS226" s="420">
        <f t="shared" si="935"/>
        <v>0.38938762274018301</v>
      </c>
      <c r="BT226" s="272"/>
      <c r="BU226" s="112"/>
      <c r="BV226" s="171">
        <f>P226-D226</f>
        <v>-4.9561739545471051E-2</v>
      </c>
      <c r="BW226" s="171">
        <f t="shared" ref="BW226" si="936">Q226-E226</f>
        <v>-1.5397840663303297E-2</v>
      </c>
      <c r="BX226" s="171">
        <f t="shared" ref="BX226" si="937">R226-F226</f>
        <v>-4.8803112977761465E-2</v>
      </c>
      <c r="BY226" s="171">
        <f t="shared" ref="BY226" si="938">S226-G226</f>
        <v>-3.090041302908042E-2</v>
      </c>
      <c r="BZ226" s="171">
        <f t="shared" ref="BZ226:CM226" si="939">T226-H226</f>
        <v>-0.14020215951530468</v>
      </c>
      <c r="CA226" s="171">
        <f t="shared" si="939"/>
        <v>-9.3371351119829249E-2</v>
      </c>
      <c r="CB226" s="171">
        <f t="shared" si="939"/>
        <v>-0.11183511299634968</v>
      </c>
      <c r="CC226" s="171">
        <f t="shared" si="939"/>
        <v>-0.11929093379329864</v>
      </c>
      <c r="CD226" s="171">
        <f t="shared" si="939"/>
        <v>-0.12774782040154753</v>
      </c>
      <c r="CE226" s="171">
        <f t="shared" si="939"/>
        <v>-7.6466989786659445E-2</v>
      </c>
      <c r="CF226" s="171">
        <f t="shared" si="939"/>
        <v>-2.2088698662533379E-2</v>
      </c>
      <c r="CG226" s="171">
        <f t="shared" si="939"/>
        <v>1.4787326820587698E-2</v>
      </c>
      <c r="CH226" s="171">
        <f t="shared" si="939"/>
        <v>2.6631083169649794E-2</v>
      </c>
      <c r="CI226" s="171">
        <f t="shared" si="939"/>
        <v>-9.3062899047263725E-2</v>
      </c>
      <c r="CJ226" s="171">
        <f t="shared" si="939"/>
        <v>-6.4013359094678146E-2</v>
      </c>
      <c r="CK226" s="171">
        <f t="shared" si="939"/>
        <v>1.5283665308160721E-2</v>
      </c>
      <c r="CL226" s="171">
        <f t="shared" si="939"/>
        <v>5.4590389550317364E-2</v>
      </c>
      <c r="CM226" s="272">
        <f t="shared" si="939"/>
        <v>2.9622999890654089E-2</v>
      </c>
      <c r="CN226" s="272" cm="1">
        <f t="array" aca="1" ref="CN226" ca="1">CN9:CO226=AH226-V226</f>
        <v>0</v>
      </c>
      <c r="CO226" s="272" cm="1">
        <f t="array" aca="1" ref="CO226" ca="1">CO9:CP226=AI226-W226</f>
        <v>0</v>
      </c>
      <c r="CP226" s="272" cm="1">
        <f t="array" aca="1" ref="CP226" ca="1">CP9:DZ226=AJ226-X226</f>
        <v>0</v>
      </c>
      <c r="CQ226" s="172">
        <f t="shared" si="926"/>
        <v>1.4466001339982548E-2</v>
      </c>
      <c r="CR226" s="172">
        <f t="shared" si="927"/>
        <v>5.7596408686956702E-2</v>
      </c>
      <c r="CS226" s="172">
        <f t="shared" si="927"/>
        <v>7.9471039569639634E-3</v>
      </c>
      <c r="CT226" s="172">
        <f t="shared" si="927"/>
        <v>4.7619133630676935E-2</v>
      </c>
      <c r="CU226" s="172">
        <f t="shared" si="927"/>
        <v>7.6812252323968155E-2</v>
      </c>
      <c r="CV226" s="172">
        <f t="shared" si="927"/>
        <v>9.2198134664385256E-2</v>
      </c>
      <c r="CW226" s="172">
        <f t="shared" si="927"/>
        <v>6.5712476670626574E-2</v>
      </c>
      <c r="CX226" s="172">
        <f t="shared" si="927"/>
        <v>6.6716519614630043E-2</v>
      </c>
      <c r="CY226" s="172">
        <f t="shared" si="927"/>
        <v>4.9430656977354159E-2</v>
      </c>
      <c r="CZ226" s="172">
        <f t="shared" si="927"/>
        <v>9.2745980348512502E-2</v>
      </c>
      <c r="DA226" s="172">
        <f t="shared" si="927"/>
        <v>2.8383973029585174E-2</v>
      </c>
      <c r="DB226" s="272">
        <f t="shared" si="927"/>
        <v>-3.2433107302667796E-2</v>
      </c>
      <c r="DC226" s="272">
        <f t="shared" si="927"/>
        <v>4.7397487881629896E-2</v>
      </c>
      <c r="DD226" s="272">
        <f t="shared" si="927"/>
        <v>3.2316341587845798E-4</v>
      </c>
      <c r="DE226" s="272">
        <f t="shared" si="927"/>
        <v>6.0365517069320473E-2</v>
      </c>
      <c r="DF226" s="272">
        <f t="shared" si="927"/>
        <v>-0.14599991669944035</v>
      </c>
      <c r="DG226" s="272">
        <f t="shared" si="927"/>
        <v>-3.4206420903704238E-2</v>
      </c>
      <c r="DH226" s="272">
        <f t="shared" si="927"/>
        <v>-3.7146578256271268E-2</v>
      </c>
      <c r="DI226" s="272">
        <f t="shared" si="927"/>
        <v>-6.5570079705961237E-2</v>
      </c>
      <c r="DJ226" s="272">
        <f t="shared" si="927"/>
        <v>-6.4714797202445551E-2</v>
      </c>
      <c r="DK226" s="272">
        <f t="shared" si="927"/>
        <v>3.6959480089347463E-2</v>
      </c>
      <c r="DL226" s="272">
        <f t="shared" si="927"/>
        <v>-0.11612688574391178</v>
      </c>
      <c r="DM226" s="272">
        <f t="shared" si="927"/>
        <v>-1.0446809265567403E-2</v>
      </c>
      <c r="DN226" s="272">
        <f t="shared" si="927"/>
        <v>6.5476069504359247E-2</v>
      </c>
      <c r="DO226" s="272">
        <f t="shared" si="927"/>
        <v>-1.9984968523676705E-2</v>
      </c>
      <c r="DP226" s="272">
        <f t="shared" ref="DP226:DY226" si="940">BJ226-AX226</f>
        <v>-1.3214502300055275E-2</v>
      </c>
      <c r="DQ226" s="272">
        <f t="shared" si="940"/>
        <v>-3.9711539504411419E-2</v>
      </c>
      <c r="DR226" s="272">
        <f t="shared" si="940"/>
        <v>0.12576318103379114</v>
      </c>
      <c r="DS226" s="272">
        <f t="shared" si="940"/>
        <v>-6.3508758192692416E-3</v>
      </c>
      <c r="DT226" s="272">
        <f t="shared" si="940"/>
        <v>9.020411189825106E-4</v>
      </c>
      <c r="DU226" s="272">
        <f t="shared" si="940"/>
        <v>8.0693862638752112E-2</v>
      </c>
      <c r="DV226" s="272">
        <f t="shared" si="940"/>
        <v>-6.6997521316377123E-2</v>
      </c>
      <c r="DW226" s="272">
        <f t="shared" si="940"/>
        <v>-5.7887914965018439E-2</v>
      </c>
      <c r="DX226" s="272">
        <f t="shared" si="940"/>
        <v>5.7423446413622181E-2</v>
      </c>
      <c r="DY226" s="272">
        <f t="shared" si="940"/>
        <v>-7.0371923250277246E-2</v>
      </c>
      <c r="DZ226" s="326"/>
      <c r="EA226" s="112"/>
    </row>
    <row r="227" spans="1:131" ht="15.75" thickTop="1" x14ac:dyDescent="0.25">
      <c r="A227" s="143"/>
      <c r="BH227" s="393"/>
      <c r="BI227" s="449"/>
    </row>
    <row r="228" spans="1:131" x14ac:dyDescent="0.25">
      <c r="B228" s="1" t="s">
        <v>171</v>
      </c>
    </row>
    <row r="229" spans="1:131" x14ac:dyDescent="0.25">
      <c r="B229" s="17" t="s">
        <v>184</v>
      </c>
    </row>
    <row r="230" spans="1:131" x14ac:dyDescent="0.25">
      <c r="B230" t="s">
        <v>185</v>
      </c>
    </row>
    <row r="232" spans="1:131" x14ac:dyDescent="0.25">
      <c r="B232" s="28" t="s">
        <v>174</v>
      </c>
    </row>
    <row r="233" spans="1:131" x14ac:dyDescent="0.25">
      <c r="B233" t="s">
        <v>175</v>
      </c>
    </row>
    <row r="234" spans="1:131" x14ac:dyDescent="0.25">
      <c r="B234" t="s">
        <v>176</v>
      </c>
    </row>
    <row r="235" spans="1:131" x14ac:dyDescent="0.25">
      <c r="B235" t="s">
        <v>177</v>
      </c>
    </row>
    <row r="236" spans="1:131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>
      <pane ySplit="1" topLeftCell="A2" activePane="bottomLeft" state="frozen"/>
      <selection activeCell="N11" sqref="N11"/>
      <selection pane="bottomLeft" activeCell="N11" sqref="N11"/>
    </sheetView>
  </sheetViews>
  <sheetFormatPr defaultRowHeight="15" x14ac:dyDescent="0.25"/>
  <cols>
    <col min="1" max="1" width="16.28515625" bestFit="1" customWidth="1"/>
    <col min="2" max="2" width="12.28515625" style="146" customWidth="1"/>
    <col min="3" max="3" width="9.42578125" bestFit="1" customWidth="1"/>
    <col min="4" max="4" width="27.28515625" bestFit="1" customWidth="1"/>
    <col min="5" max="5" width="11.7109375" bestFit="1" customWidth="1"/>
    <col min="6" max="6" width="32.28515625" style="234" customWidth="1"/>
    <col min="9" max="9" width="31.5703125" bestFit="1" customWidth="1"/>
    <col min="10" max="10" width="16.28515625" bestFit="1" customWidth="1"/>
    <col min="11" max="11" width="10" bestFit="1" customWidth="1"/>
    <col min="12" max="12" width="11" bestFit="1" customWidth="1"/>
    <col min="13" max="13" width="11.28515625" bestFit="1" customWidth="1"/>
    <col min="14" max="14" width="12.140625" bestFit="1" customWidth="1"/>
    <col min="15" max="15" width="11.28515625" bestFit="1" customWidth="1"/>
    <col min="16" max="16" width="12.140625" bestFit="1" customWidth="1"/>
    <col min="17" max="17" width="11.28515625" bestFit="1" customWidth="1"/>
  </cols>
  <sheetData>
    <row r="1" spans="1:11" x14ac:dyDescent="0.25">
      <c r="A1" s="1" t="s">
        <v>188</v>
      </c>
      <c r="B1" s="456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25">
      <c r="A2" t="s">
        <v>195</v>
      </c>
      <c r="B2" s="146">
        <v>45626</v>
      </c>
      <c r="C2">
        <v>4</v>
      </c>
      <c r="D2" t="s">
        <v>212</v>
      </c>
      <c r="E2">
        <v>10412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25">
      <c r="A3" t="s">
        <v>195</v>
      </c>
      <c r="B3" s="146">
        <v>45626</v>
      </c>
      <c r="C3">
        <v>4</v>
      </c>
      <c r="D3" t="s">
        <v>213</v>
      </c>
      <c r="E3">
        <v>1999</v>
      </c>
      <c r="F3" t="str">
        <f t="shared" si="0"/>
        <v>Residential-GRID</v>
      </c>
      <c r="G3">
        <f t="shared" si="1"/>
        <v>1</v>
      </c>
      <c r="I3" s="147" t="s">
        <v>196</v>
      </c>
      <c r="J3" s="147" t="s">
        <v>197</v>
      </c>
    </row>
    <row r="4" spans="1:11" x14ac:dyDescent="0.25">
      <c r="A4" t="s">
        <v>195</v>
      </c>
      <c r="B4" s="146">
        <v>45626</v>
      </c>
      <c r="C4">
        <v>4</v>
      </c>
      <c r="D4" t="s">
        <v>214</v>
      </c>
      <c r="E4">
        <v>126</v>
      </c>
      <c r="F4" t="str">
        <f t="shared" si="0"/>
        <v>Low Income Residential-ESCO</v>
      </c>
      <c r="G4">
        <f t="shared" si="1"/>
        <v>1</v>
      </c>
      <c r="J4" s="146">
        <v>45626</v>
      </c>
    </row>
    <row r="5" spans="1:11" x14ac:dyDescent="0.25">
      <c r="A5" t="s">
        <v>195</v>
      </c>
      <c r="B5" s="146">
        <v>45626</v>
      </c>
      <c r="C5">
        <v>4</v>
      </c>
      <c r="D5" t="s">
        <v>215</v>
      </c>
      <c r="E5">
        <v>39</v>
      </c>
      <c r="F5" t="str">
        <f t="shared" si="0"/>
        <v>Low Income Residential-GRID</v>
      </c>
      <c r="G5">
        <f t="shared" si="1"/>
        <v>1</v>
      </c>
      <c r="I5" s="147" t="s">
        <v>198</v>
      </c>
      <c r="J5">
        <v>4</v>
      </c>
      <c r="K5">
        <v>5</v>
      </c>
    </row>
    <row r="6" spans="1:11" x14ac:dyDescent="0.25">
      <c r="A6" t="s">
        <v>195</v>
      </c>
      <c r="B6" s="146">
        <v>45626</v>
      </c>
      <c r="C6">
        <v>4</v>
      </c>
      <c r="D6" t="s">
        <v>232</v>
      </c>
      <c r="E6">
        <v>10</v>
      </c>
      <c r="F6" t="str">
        <f t="shared" si="0"/>
        <v>Small C&amp;I</v>
      </c>
      <c r="G6">
        <f t="shared" si="1"/>
        <v>1</v>
      </c>
      <c r="I6" s="2">
        <v>1</v>
      </c>
      <c r="J6" s="370">
        <v>12586</v>
      </c>
      <c r="K6" s="370">
        <v>1176312</v>
      </c>
    </row>
    <row r="7" spans="1:11" x14ac:dyDescent="0.25">
      <c r="A7" t="s">
        <v>195</v>
      </c>
      <c r="B7" s="146">
        <v>45626</v>
      </c>
      <c r="C7">
        <v>5</v>
      </c>
      <c r="D7" t="s">
        <v>212</v>
      </c>
      <c r="E7">
        <v>636263</v>
      </c>
      <c r="F7" t="str">
        <f t="shared" si="0"/>
        <v>Residential-ESCO</v>
      </c>
      <c r="G7">
        <f t="shared" si="1"/>
        <v>1</v>
      </c>
      <c r="I7" s="148" t="s">
        <v>233</v>
      </c>
      <c r="J7" s="370">
        <v>126</v>
      </c>
      <c r="K7" s="370">
        <v>97749</v>
      </c>
    </row>
    <row r="8" spans="1:11" x14ac:dyDescent="0.25">
      <c r="A8" t="s">
        <v>195</v>
      </c>
      <c r="B8" s="146">
        <v>45626</v>
      </c>
      <c r="C8">
        <v>5</v>
      </c>
      <c r="D8" t="s">
        <v>213</v>
      </c>
      <c r="E8">
        <v>378709</v>
      </c>
      <c r="F8" t="str">
        <f t="shared" si="0"/>
        <v>Residential-GRID</v>
      </c>
      <c r="G8">
        <f t="shared" si="1"/>
        <v>1</v>
      </c>
      <c r="I8" s="148" t="s">
        <v>216</v>
      </c>
      <c r="J8" s="370">
        <v>39</v>
      </c>
      <c r="K8" s="370">
        <v>62602</v>
      </c>
    </row>
    <row r="9" spans="1:11" x14ac:dyDescent="0.25">
      <c r="A9" t="s">
        <v>195</v>
      </c>
      <c r="B9" s="146">
        <v>45626</v>
      </c>
      <c r="C9">
        <v>5</v>
      </c>
      <c r="D9" t="s">
        <v>214</v>
      </c>
      <c r="E9">
        <v>97749</v>
      </c>
      <c r="F9" t="str">
        <f t="shared" si="0"/>
        <v>Low Income Residential-ESCO</v>
      </c>
      <c r="G9">
        <f t="shared" si="1"/>
        <v>1</v>
      </c>
      <c r="I9" s="148" t="s">
        <v>234</v>
      </c>
      <c r="J9" s="370">
        <v>10412</v>
      </c>
      <c r="K9" s="370">
        <v>636263</v>
      </c>
    </row>
    <row r="10" spans="1:11" x14ac:dyDescent="0.25">
      <c r="A10" t="s">
        <v>195</v>
      </c>
      <c r="B10" s="146">
        <v>45626</v>
      </c>
      <c r="C10">
        <v>5</v>
      </c>
      <c r="D10" t="s">
        <v>215</v>
      </c>
      <c r="E10">
        <v>62602</v>
      </c>
      <c r="F10" t="str">
        <f t="shared" si="0"/>
        <v>Low Income Residential-GRID</v>
      </c>
      <c r="G10">
        <f t="shared" si="1"/>
        <v>1</v>
      </c>
      <c r="I10" s="148" t="s">
        <v>217</v>
      </c>
      <c r="J10" s="370">
        <v>1999</v>
      </c>
      <c r="K10" s="370">
        <v>378709</v>
      </c>
    </row>
    <row r="11" spans="1:11" x14ac:dyDescent="0.25">
      <c r="A11" t="s">
        <v>195</v>
      </c>
      <c r="B11" s="146">
        <v>45626</v>
      </c>
      <c r="C11">
        <v>5</v>
      </c>
      <c r="D11" t="s">
        <v>232</v>
      </c>
      <c r="E11">
        <v>989</v>
      </c>
      <c r="F11" t="str">
        <f t="shared" si="0"/>
        <v>Small C&amp;I</v>
      </c>
      <c r="G11">
        <f t="shared" si="1"/>
        <v>1</v>
      </c>
      <c r="I11" s="148" t="s">
        <v>145</v>
      </c>
      <c r="J11" s="370">
        <v>10</v>
      </c>
      <c r="K11" s="370">
        <v>989</v>
      </c>
    </row>
    <row r="12" spans="1:11" x14ac:dyDescent="0.25">
      <c r="A12" t="s">
        <v>199</v>
      </c>
      <c r="B12" s="146">
        <v>45626</v>
      </c>
      <c r="C12">
        <v>4</v>
      </c>
      <c r="D12" t="s">
        <v>212</v>
      </c>
      <c r="E12">
        <v>974</v>
      </c>
      <c r="F12" t="str">
        <f t="shared" si="0"/>
        <v>Residential-ESCO</v>
      </c>
      <c r="G12">
        <f t="shared" si="1"/>
        <v>2</v>
      </c>
      <c r="I12" s="2">
        <v>2</v>
      </c>
      <c r="J12" s="370">
        <v>1267</v>
      </c>
      <c r="K12" s="370">
        <v>251927</v>
      </c>
    </row>
    <row r="13" spans="1:11" x14ac:dyDescent="0.25">
      <c r="A13" t="s">
        <v>199</v>
      </c>
      <c r="B13" s="146">
        <v>45626</v>
      </c>
      <c r="C13">
        <v>4</v>
      </c>
      <c r="D13" t="s">
        <v>213</v>
      </c>
      <c r="E13">
        <v>251</v>
      </c>
      <c r="F13" t="str">
        <f t="shared" si="0"/>
        <v>Residential-GRID</v>
      </c>
      <c r="G13">
        <f t="shared" si="1"/>
        <v>2</v>
      </c>
      <c r="I13" s="148" t="s">
        <v>233</v>
      </c>
      <c r="J13" s="370">
        <v>36</v>
      </c>
      <c r="K13" s="370">
        <v>41372</v>
      </c>
    </row>
    <row r="14" spans="1:11" x14ac:dyDescent="0.25">
      <c r="A14" t="s">
        <v>199</v>
      </c>
      <c r="B14" s="146">
        <v>45626</v>
      </c>
      <c r="C14">
        <v>4</v>
      </c>
      <c r="D14" t="s">
        <v>214</v>
      </c>
      <c r="E14">
        <v>36</v>
      </c>
      <c r="F14" t="str">
        <f t="shared" si="0"/>
        <v>Low Income Residential-ESCO</v>
      </c>
      <c r="G14">
        <f t="shared" si="1"/>
        <v>2</v>
      </c>
      <c r="I14" s="148" t="s">
        <v>216</v>
      </c>
      <c r="J14" s="370">
        <v>6</v>
      </c>
      <c r="K14" s="370">
        <v>25601</v>
      </c>
    </row>
    <row r="15" spans="1:11" x14ac:dyDescent="0.25">
      <c r="A15" t="s">
        <v>199</v>
      </c>
      <c r="B15" s="146">
        <v>45626</v>
      </c>
      <c r="C15">
        <v>4</v>
      </c>
      <c r="D15" t="s">
        <v>215</v>
      </c>
      <c r="E15">
        <v>6</v>
      </c>
      <c r="F15" t="str">
        <f t="shared" si="0"/>
        <v>Low Income Residential-GRID</v>
      </c>
      <c r="G15">
        <f t="shared" si="1"/>
        <v>2</v>
      </c>
      <c r="I15" s="148" t="s">
        <v>234</v>
      </c>
      <c r="J15" s="370">
        <v>974</v>
      </c>
      <c r="K15" s="370">
        <v>110376</v>
      </c>
    </row>
    <row r="16" spans="1:11" x14ac:dyDescent="0.25">
      <c r="A16" t="s">
        <v>199</v>
      </c>
      <c r="B16" s="146">
        <v>45626</v>
      </c>
      <c r="C16">
        <v>5</v>
      </c>
      <c r="D16" t="s">
        <v>212</v>
      </c>
      <c r="E16">
        <v>110376</v>
      </c>
      <c r="F16" t="str">
        <f t="shared" si="0"/>
        <v>Residential-ESCO</v>
      </c>
      <c r="G16">
        <f t="shared" si="1"/>
        <v>2</v>
      </c>
      <c r="I16" s="148" t="s">
        <v>217</v>
      </c>
      <c r="J16" s="370">
        <v>251</v>
      </c>
      <c r="K16" s="370">
        <v>74578</v>
      </c>
    </row>
    <row r="17" spans="1:11" x14ac:dyDescent="0.25">
      <c r="A17" t="s">
        <v>199</v>
      </c>
      <c r="B17" s="146">
        <v>45626</v>
      </c>
      <c r="C17">
        <v>5</v>
      </c>
      <c r="D17" t="s">
        <v>213</v>
      </c>
      <c r="E17">
        <v>74578</v>
      </c>
      <c r="F17" t="str">
        <f t="shared" si="0"/>
        <v>Residential-GRID</v>
      </c>
      <c r="G17">
        <f t="shared" si="1"/>
        <v>2</v>
      </c>
      <c r="I17" s="2">
        <v>3</v>
      </c>
      <c r="J17" s="370">
        <v>765</v>
      </c>
      <c r="K17" s="370">
        <v>81939</v>
      </c>
    </row>
    <row r="18" spans="1:11" x14ac:dyDescent="0.25">
      <c r="A18" t="s">
        <v>199</v>
      </c>
      <c r="B18" s="146">
        <v>45626</v>
      </c>
      <c r="C18">
        <v>5</v>
      </c>
      <c r="D18" t="s">
        <v>214</v>
      </c>
      <c r="E18">
        <v>41372</v>
      </c>
      <c r="F18" t="str">
        <f t="shared" si="0"/>
        <v>Low Income Residential-ESCO</v>
      </c>
      <c r="G18">
        <f t="shared" si="1"/>
        <v>2</v>
      </c>
      <c r="I18" s="148" t="s">
        <v>233</v>
      </c>
      <c r="J18" s="370">
        <v>10</v>
      </c>
      <c r="K18" s="370">
        <v>6727</v>
      </c>
    </row>
    <row r="19" spans="1:11" x14ac:dyDescent="0.25">
      <c r="A19" t="s">
        <v>199</v>
      </c>
      <c r="B19" s="146">
        <v>45626</v>
      </c>
      <c r="C19">
        <v>5</v>
      </c>
      <c r="D19" t="s">
        <v>215</v>
      </c>
      <c r="E19">
        <v>25601</v>
      </c>
      <c r="F19" t="str">
        <f t="shared" si="0"/>
        <v>Low Income Residential-GRID</v>
      </c>
      <c r="G19">
        <f t="shared" si="1"/>
        <v>2</v>
      </c>
      <c r="I19" s="148" t="s">
        <v>216</v>
      </c>
      <c r="J19" s="370">
        <v>4</v>
      </c>
      <c r="K19" s="370">
        <v>4981</v>
      </c>
    </row>
    <row r="20" spans="1:11" x14ac:dyDescent="0.25">
      <c r="A20" t="s">
        <v>200</v>
      </c>
      <c r="B20" s="146">
        <v>45626</v>
      </c>
      <c r="C20">
        <v>4</v>
      </c>
      <c r="D20" t="s">
        <v>212</v>
      </c>
      <c r="E20">
        <v>614</v>
      </c>
      <c r="F20" t="str">
        <f t="shared" si="0"/>
        <v>Residential-ESCO</v>
      </c>
      <c r="G20">
        <f t="shared" si="1"/>
        <v>3</v>
      </c>
      <c r="I20" s="148" t="s">
        <v>234</v>
      </c>
      <c r="J20" s="370">
        <v>614</v>
      </c>
      <c r="K20" s="370">
        <v>41101</v>
      </c>
    </row>
    <row r="21" spans="1:11" x14ac:dyDescent="0.25">
      <c r="A21" t="s">
        <v>200</v>
      </c>
      <c r="B21" s="146">
        <v>45626</v>
      </c>
      <c r="C21">
        <v>4</v>
      </c>
      <c r="D21" t="s">
        <v>213</v>
      </c>
      <c r="E21">
        <v>137</v>
      </c>
      <c r="F21" t="str">
        <f t="shared" si="0"/>
        <v>Residential-GRID</v>
      </c>
      <c r="G21">
        <f t="shared" si="1"/>
        <v>3</v>
      </c>
      <c r="I21" s="148" t="s">
        <v>217</v>
      </c>
      <c r="J21" s="370">
        <v>137</v>
      </c>
      <c r="K21" s="370">
        <v>29130</v>
      </c>
    </row>
    <row r="22" spans="1:11" x14ac:dyDescent="0.25">
      <c r="A22" t="s">
        <v>200</v>
      </c>
      <c r="B22" s="146">
        <v>45626</v>
      </c>
      <c r="C22">
        <v>4</v>
      </c>
      <c r="D22" t="s">
        <v>214</v>
      </c>
      <c r="E22">
        <v>10</v>
      </c>
      <c r="F22" t="str">
        <f t="shared" si="0"/>
        <v>Low Income Residential-ESCO</v>
      </c>
      <c r="G22">
        <f t="shared" si="1"/>
        <v>3</v>
      </c>
      <c r="I22" s="2">
        <v>4</v>
      </c>
      <c r="J22" s="370">
        <v>164</v>
      </c>
      <c r="K22" s="370">
        <v>37771</v>
      </c>
    </row>
    <row r="23" spans="1:11" x14ac:dyDescent="0.25">
      <c r="A23" t="s">
        <v>200</v>
      </c>
      <c r="B23" s="146">
        <v>45626</v>
      </c>
      <c r="C23">
        <v>4</v>
      </c>
      <c r="D23" t="s">
        <v>215</v>
      </c>
      <c r="E23">
        <v>4</v>
      </c>
      <c r="F23" t="str">
        <f t="shared" si="0"/>
        <v>Low Income Residential-GRID</v>
      </c>
      <c r="G23">
        <f t="shared" si="1"/>
        <v>3</v>
      </c>
      <c r="I23" s="148" t="s">
        <v>233</v>
      </c>
      <c r="J23" s="370">
        <v>6</v>
      </c>
      <c r="K23" s="370">
        <v>4317</v>
      </c>
    </row>
    <row r="24" spans="1:11" x14ac:dyDescent="0.25">
      <c r="A24" t="s">
        <v>200</v>
      </c>
      <c r="B24" s="146">
        <v>45626</v>
      </c>
      <c r="C24">
        <v>5</v>
      </c>
      <c r="D24" t="s">
        <v>212</v>
      </c>
      <c r="E24">
        <v>41101</v>
      </c>
      <c r="F24" t="str">
        <f t="shared" si="0"/>
        <v>Residential-ESCO</v>
      </c>
      <c r="G24">
        <f t="shared" si="1"/>
        <v>3</v>
      </c>
      <c r="I24" s="148" t="s">
        <v>216</v>
      </c>
      <c r="J24" s="370"/>
      <c r="K24" s="370">
        <v>3050</v>
      </c>
    </row>
    <row r="25" spans="1:11" x14ac:dyDescent="0.25">
      <c r="A25" t="s">
        <v>200</v>
      </c>
      <c r="B25" s="146">
        <v>45626</v>
      </c>
      <c r="C25">
        <v>5</v>
      </c>
      <c r="D25" t="s">
        <v>213</v>
      </c>
      <c r="E25">
        <v>29130</v>
      </c>
      <c r="F25" t="str">
        <f t="shared" si="0"/>
        <v>Residential-GRID</v>
      </c>
      <c r="G25">
        <f t="shared" si="1"/>
        <v>3</v>
      </c>
      <c r="I25" s="148" t="s">
        <v>234</v>
      </c>
      <c r="J25" s="370">
        <v>128</v>
      </c>
      <c r="K25" s="370">
        <v>17976</v>
      </c>
    </row>
    <row r="26" spans="1:11" x14ac:dyDescent="0.25">
      <c r="A26" t="s">
        <v>200</v>
      </c>
      <c r="B26" s="146">
        <v>45626</v>
      </c>
      <c r="C26">
        <v>5</v>
      </c>
      <c r="D26" t="s">
        <v>214</v>
      </c>
      <c r="E26">
        <v>6727</v>
      </c>
      <c r="F26" t="str">
        <f t="shared" si="0"/>
        <v>Low Income Residential-ESCO</v>
      </c>
      <c r="G26">
        <f t="shared" si="1"/>
        <v>3</v>
      </c>
      <c r="I26" s="148" t="s">
        <v>217</v>
      </c>
      <c r="J26" s="370">
        <v>30</v>
      </c>
      <c r="K26" s="370">
        <v>12428</v>
      </c>
    </row>
    <row r="27" spans="1:11" x14ac:dyDescent="0.25">
      <c r="A27" t="s">
        <v>200</v>
      </c>
      <c r="B27" s="146">
        <v>45626</v>
      </c>
      <c r="C27">
        <v>5</v>
      </c>
      <c r="D27" t="s">
        <v>215</v>
      </c>
      <c r="E27">
        <v>4981</v>
      </c>
      <c r="F27" t="str">
        <f t="shared" si="0"/>
        <v>Low Income Residential-GRID</v>
      </c>
      <c r="G27">
        <f t="shared" si="1"/>
        <v>3</v>
      </c>
      <c r="I27" s="2">
        <v>5</v>
      </c>
      <c r="J27" s="370">
        <v>338</v>
      </c>
      <c r="K27" s="370">
        <v>132217</v>
      </c>
    </row>
    <row r="28" spans="1:11" x14ac:dyDescent="0.25">
      <c r="A28" t="s">
        <v>201</v>
      </c>
      <c r="B28" s="146">
        <v>45626</v>
      </c>
      <c r="C28">
        <v>4</v>
      </c>
      <c r="D28" t="s">
        <v>212</v>
      </c>
      <c r="E28">
        <v>128</v>
      </c>
      <c r="F28" t="str">
        <f t="shared" si="0"/>
        <v>Residential-ESCO</v>
      </c>
      <c r="G28">
        <f t="shared" si="1"/>
        <v>4</v>
      </c>
      <c r="I28" s="148" t="s">
        <v>233</v>
      </c>
      <c r="J28" s="370">
        <v>20</v>
      </c>
      <c r="K28" s="370">
        <v>30328</v>
      </c>
    </row>
    <row r="29" spans="1:11" x14ac:dyDescent="0.25">
      <c r="A29" t="s">
        <v>201</v>
      </c>
      <c r="B29" s="146">
        <v>45626</v>
      </c>
      <c r="C29">
        <v>4</v>
      </c>
      <c r="D29" t="s">
        <v>213</v>
      </c>
      <c r="E29">
        <v>30</v>
      </c>
      <c r="F29" t="str">
        <f t="shared" si="0"/>
        <v>Residential-GRID</v>
      </c>
      <c r="G29">
        <f t="shared" si="1"/>
        <v>4</v>
      </c>
      <c r="I29" s="148" t="s">
        <v>216</v>
      </c>
      <c r="J29" s="370">
        <v>2</v>
      </c>
      <c r="K29" s="370">
        <v>17570</v>
      </c>
    </row>
    <row r="30" spans="1:11" x14ac:dyDescent="0.25">
      <c r="A30" t="s">
        <v>201</v>
      </c>
      <c r="B30" s="146">
        <v>45626</v>
      </c>
      <c r="C30">
        <v>4</v>
      </c>
      <c r="D30" t="s">
        <v>214</v>
      </c>
      <c r="E30">
        <v>6</v>
      </c>
      <c r="F30" t="str">
        <f t="shared" si="0"/>
        <v>Low Income Residential-ESCO</v>
      </c>
      <c r="G30">
        <f t="shared" si="1"/>
        <v>4</v>
      </c>
      <c r="I30" s="148" t="s">
        <v>234</v>
      </c>
      <c r="J30" s="370">
        <v>232</v>
      </c>
      <c r="K30" s="370">
        <v>51299</v>
      </c>
    </row>
    <row r="31" spans="1:11" x14ac:dyDescent="0.25">
      <c r="A31" t="s">
        <v>201</v>
      </c>
      <c r="B31" s="146">
        <v>45626</v>
      </c>
      <c r="C31">
        <v>5</v>
      </c>
      <c r="D31" t="s">
        <v>212</v>
      </c>
      <c r="E31">
        <v>17976</v>
      </c>
      <c r="F31" t="str">
        <f t="shared" si="0"/>
        <v>Residential-ESCO</v>
      </c>
      <c r="G31">
        <f t="shared" si="1"/>
        <v>4</v>
      </c>
      <c r="I31" s="148" t="s">
        <v>217</v>
      </c>
      <c r="J31" s="370">
        <v>84</v>
      </c>
      <c r="K31" s="370">
        <v>33020</v>
      </c>
    </row>
    <row r="32" spans="1:11" x14ac:dyDescent="0.25">
      <c r="A32" t="s">
        <v>201</v>
      </c>
      <c r="B32" s="146">
        <v>45626</v>
      </c>
      <c r="C32">
        <v>5</v>
      </c>
      <c r="D32" t="s">
        <v>213</v>
      </c>
      <c r="E32">
        <v>12428</v>
      </c>
      <c r="F32" t="str">
        <f t="shared" si="0"/>
        <v>Residential-GRID</v>
      </c>
      <c r="G32">
        <f t="shared" si="1"/>
        <v>4</v>
      </c>
      <c r="I32" s="2">
        <v>6</v>
      </c>
      <c r="J32" s="370">
        <v>269270</v>
      </c>
      <c r="K32" s="370">
        <v>35689349</v>
      </c>
    </row>
    <row r="33" spans="1:11" x14ac:dyDescent="0.25">
      <c r="A33" t="s">
        <v>201</v>
      </c>
      <c r="B33" s="146">
        <v>45626</v>
      </c>
      <c r="C33">
        <v>5</v>
      </c>
      <c r="D33" t="s">
        <v>214</v>
      </c>
      <c r="E33">
        <v>4317</v>
      </c>
      <c r="F33" t="str">
        <f t="shared" si="0"/>
        <v>Low Income Residential-ESCO</v>
      </c>
      <c r="G33">
        <f t="shared" si="1"/>
        <v>4</v>
      </c>
      <c r="I33" s="148" t="s">
        <v>233</v>
      </c>
      <c r="J33" s="370">
        <v>5282</v>
      </c>
      <c r="K33" s="370">
        <v>4546033</v>
      </c>
    </row>
    <row r="34" spans="1:11" x14ac:dyDescent="0.25">
      <c r="A34" t="s">
        <v>201</v>
      </c>
      <c r="B34" s="146">
        <v>45626</v>
      </c>
      <c r="C34">
        <v>5</v>
      </c>
      <c r="D34" t="s">
        <v>215</v>
      </c>
      <c r="E34">
        <v>3050</v>
      </c>
      <c r="F34" t="str">
        <f t="shared" si="0"/>
        <v>Low Income Residential-GRID</v>
      </c>
      <c r="G34">
        <f t="shared" si="1"/>
        <v>4</v>
      </c>
      <c r="I34" s="148" t="s">
        <v>216</v>
      </c>
      <c r="J34" s="370">
        <v>858</v>
      </c>
      <c r="K34" s="370">
        <v>3017285</v>
      </c>
    </row>
    <row r="35" spans="1:11" x14ac:dyDescent="0.25">
      <c r="A35" t="s">
        <v>202</v>
      </c>
      <c r="B35" s="146">
        <v>45626</v>
      </c>
      <c r="C35">
        <v>4</v>
      </c>
      <c r="D35" t="s">
        <v>212</v>
      </c>
      <c r="E35">
        <v>232</v>
      </c>
      <c r="F35" t="str">
        <f t="shared" si="0"/>
        <v>Residential-ESCO</v>
      </c>
      <c r="G35">
        <f t="shared" si="1"/>
        <v>5</v>
      </c>
      <c r="I35" s="148" t="s">
        <v>234</v>
      </c>
      <c r="J35" s="370">
        <v>189089</v>
      </c>
      <c r="K35" s="370">
        <v>16977224</v>
      </c>
    </row>
    <row r="36" spans="1:11" x14ac:dyDescent="0.25">
      <c r="A36" t="s">
        <v>202</v>
      </c>
      <c r="B36" s="146">
        <v>45626</v>
      </c>
      <c r="C36">
        <v>4</v>
      </c>
      <c r="D36" t="s">
        <v>213</v>
      </c>
      <c r="E36">
        <v>84</v>
      </c>
      <c r="F36" t="str">
        <f t="shared" si="0"/>
        <v>Residential-GRID</v>
      </c>
      <c r="G36">
        <f t="shared" si="1"/>
        <v>5</v>
      </c>
      <c r="I36" s="148" t="s">
        <v>217</v>
      </c>
      <c r="J36" s="370">
        <v>74041</v>
      </c>
      <c r="K36" s="370">
        <v>11148807</v>
      </c>
    </row>
    <row r="37" spans="1:11" x14ac:dyDescent="0.25">
      <c r="A37" t="s">
        <v>202</v>
      </c>
      <c r="B37" s="146">
        <v>45626</v>
      </c>
      <c r="C37">
        <v>4</v>
      </c>
      <c r="D37" t="s">
        <v>214</v>
      </c>
      <c r="E37">
        <v>20</v>
      </c>
      <c r="F37" t="str">
        <f t="shared" si="0"/>
        <v>Low Income Residential-ESCO</v>
      </c>
      <c r="G37">
        <f t="shared" si="1"/>
        <v>5</v>
      </c>
      <c r="I37" s="2">
        <v>7</v>
      </c>
      <c r="J37" s="370">
        <v>119981</v>
      </c>
      <c r="K37" s="370">
        <v>29072237</v>
      </c>
    </row>
    <row r="38" spans="1:11" x14ac:dyDescent="0.25">
      <c r="A38" t="s">
        <v>202</v>
      </c>
      <c r="B38" s="146">
        <v>45626</v>
      </c>
      <c r="C38">
        <v>4</v>
      </c>
      <c r="D38" t="s">
        <v>215</v>
      </c>
      <c r="E38">
        <v>2</v>
      </c>
      <c r="F38" t="str">
        <f t="shared" si="0"/>
        <v>Low Income Residential-GRID</v>
      </c>
      <c r="G38">
        <f t="shared" si="1"/>
        <v>5</v>
      </c>
      <c r="I38" s="148" t="s">
        <v>233</v>
      </c>
      <c r="J38" s="370">
        <v>4371</v>
      </c>
      <c r="K38" s="370">
        <v>4889995</v>
      </c>
    </row>
    <row r="39" spans="1:11" x14ac:dyDescent="0.25">
      <c r="A39" t="s">
        <v>202</v>
      </c>
      <c r="B39" s="146">
        <v>45626</v>
      </c>
      <c r="C39">
        <v>5</v>
      </c>
      <c r="D39" t="s">
        <v>212</v>
      </c>
      <c r="E39">
        <v>51299</v>
      </c>
      <c r="F39" t="str">
        <f t="shared" si="0"/>
        <v>Residential-ESCO</v>
      </c>
      <c r="G39">
        <f t="shared" si="1"/>
        <v>5</v>
      </c>
      <c r="I39" s="148" t="s">
        <v>216</v>
      </c>
      <c r="J39" s="370">
        <v>607</v>
      </c>
      <c r="K39" s="370">
        <v>3104734</v>
      </c>
    </row>
    <row r="40" spans="1:11" x14ac:dyDescent="0.25">
      <c r="A40" t="s">
        <v>202</v>
      </c>
      <c r="B40" s="146">
        <v>45626</v>
      </c>
      <c r="C40">
        <v>5</v>
      </c>
      <c r="D40" t="s">
        <v>213</v>
      </c>
      <c r="E40">
        <v>33020</v>
      </c>
      <c r="F40" t="str">
        <f t="shared" si="0"/>
        <v>Residential-GRID</v>
      </c>
      <c r="G40">
        <f t="shared" si="1"/>
        <v>5</v>
      </c>
      <c r="I40" s="148" t="s">
        <v>234</v>
      </c>
      <c r="J40" s="370">
        <v>88084</v>
      </c>
      <c r="K40" s="370">
        <v>12853174</v>
      </c>
    </row>
    <row r="41" spans="1:11" x14ac:dyDescent="0.25">
      <c r="A41" t="s">
        <v>202</v>
      </c>
      <c r="B41" s="146">
        <v>45626</v>
      </c>
      <c r="C41">
        <v>5</v>
      </c>
      <c r="D41" t="s">
        <v>214</v>
      </c>
      <c r="E41">
        <v>30328</v>
      </c>
      <c r="F41" t="str">
        <f t="shared" si="0"/>
        <v>Low Income Residential-ESCO</v>
      </c>
      <c r="G41">
        <f t="shared" si="1"/>
        <v>5</v>
      </c>
      <c r="I41" s="148" t="s">
        <v>217</v>
      </c>
      <c r="J41" s="370">
        <v>26919</v>
      </c>
      <c r="K41" s="370">
        <v>8224334</v>
      </c>
    </row>
    <row r="42" spans="1:11" x14ac:dyDescent="0.25">
      <c r="A42" t="s">
        <v>202</v>
      </c>
      <c r="B42" s="146">
        <v>45626</v>
      </c>
      <c r="C42">
        <v>5</v>
      </c>
      <c r="D42" t="s">
        <v>215</v>
      </c>
      <c r="E42">
        <v>17570</v>
      </c>
      <c r="F42" t="str">
        <f t="shared" si="0"/>
        <v>Low Income Residential-GRID</v>
      </c>
      <c r="G42">
        <f t="shared" si="1"/>
        <v>5</v>
      </c>
      <c r="I42" s="2">
        <v>8</v>
      </c>
      <c r="J42" s="370">
        <v>571416</v>
      </c>
      <c r="K42" s="370">
        <v>257518268</v>
      </c>
    </row>
    <row r="43" spans="1:11" x14ac:dyDescent="0.25">
      <c r="A43" t="s">
        <v>203</v>
      </c>
      <c r="B43" s="146">
        <v>45626</v>
      </c>
      <c r="C43">
        <v>4</v>
      </c>
      <c r="D43" t="s">
        <v>212</v>
      </c>
      <c r="E43">
        <v>189089</v>
      </c>
      <c r="F43" t="str">
        <f t="shared" si="0"/>
        <v>Residential-ESCO</v>
      </c>
      <c r="G43">
        <f t="shared" si="1"/>
        <v>6</v>
      </c>
      <c r="I43" s="148" t="s">
        <v>233</v>
      </c>
      <c r="J43" s="370">
        <v>28965</v>
      </c>
      <c r="K43" s="370">
        <v>66273106</v>
      </c>
    </row>
    <row r="44" spans="1:11" x14ac:dyDescent="0.25">
      <c r="A44" t="s">
        <v>203</v>
      </c>
      <c r="B44" s="146">
        <v>45626</v>
      </c>
      <c r="C44">
        <v>4</v>
      </c>
      <c r="D44" t="s">
        <v>213</v>
      </c>
      <c r="E44">
        <v>74041</v>
      </c>
      <c r="F44" t="str">
        <f t="shared" si="0"/>
        <v>Residential-GRID</v>
      </c>
      <c r="G44">
        <f t="shared" si="1"/>
        <v>6</v>
      </c>
      <c r="I44" s="148" t="s">
        <v>216</v>
      </c>
      <c r="J44" s="370">
        <v>6469</v>
      </c>
      <c r="K44" s="370">
        <v>34848301</v>
      </c>
    </row>
    <row r="45" spans="1:11" x14ac:dyDescent="0.25">
      <c r="A45" t="s">
        <v>203</v>
      </c>
      <c r="B45" s="146">
        <v>45626</v>
      </c>
      <c r="C45">
        <v>4</v>
      </c>
      <c r="D45" t="s">
        <v>214</v>
      </c>
      <c r="E45">
        <v>5282</v>
      </c>
      <c r="F45" t="str">
        <f t="shared" si="0"/>
        <v>Low Income Residential-ESCO</v>
      </c>
      <c r="G45">
        <f t="shared" si="1"/>
        <v>6</v>
      </c>
      <c r="I45" s="148" t="s">
        <v>234</v>
      </c>
      <c r="J45" s="370">
        <v>434823</v>
      </c>
      <c r="K45" s="370">
        <v>98456737</v>
      </c>
    </row>
    <row r="46" spans="1:11" x14ac:dyDescent="0.25">
      <c r="A46" t="s">
        <v>203</v>
      </c>
      <c r="B46" s="146">
        <v>45626</v>
      </c>
      <c r="C46">
        <v>4</v>
      </c>
      <c r="D46" t="s">
        <v>215</v>
      </c>
      <c r="E46">
        <v>858</v>
      </c>
      <c r="F46" t="str">
        <f t="shared" si="0"/>
        <v>Low Income Residential-GRID</v>
      </c>
      <c r="G46">
        <f t="shared" si="1"/>
        <v>6</v>
      </c>
      <c r="I46" s="148" t="s">
        <v>217</v>
      </c>
      <c r="J46" s="370">
        <v>101159</v>
      </c>
      <c r="K46" s="370">
        <v>57940124</v>
      </c>
    </row>
    <row r="47" spans="1:11" x14ac:dyDescent="0.25">
      <c r="A47" t="s">
        <v>203</v>
      </c>
      <c r="B47" s="146">
        <v>45626</v>
      </c>
      <c r="C47">
        <v>5</v>
      </c>
      <c r="D47" t="s">
        <v>212</v>
      </c>
      <c r="E47">
        <v>16977224</v>
      </c>
      <c r="F47" t="str">
        <f t="shared" si="0"/>
        <v>Residential-ESCO</v>
      </c>
      <c r="G47">
        <f t="shared" si="1"/>
        <v>6</v>
      </c>
      <c r="I47" s="2">
        <v>9</v>
      </c>
      <c r="J47" s="370">
        <v>960666</v>
      </c>
      <c r="K47" s="370">
        <v>322279855</v>
      </c>
    </row>
    <row r="48" spans="1:11" x14ac:dyDescent="0.25">
      <c r="A48" t="s">
        <v>203</v>
      </c>
      <c r="B48" s="146">
        <v>45626</v>
      </c>
      <c r="C48">
        <v>5</v>
      </c>
      <c r="D48" t="s">
        <v>213</v>
      </c>
      <c r="E48">
        <v>11148807</v>
      </c>
      <c r="F48" t="str">
        <f t="shared" si="0"/>
        <v>Residential-GRID</v>
      </c>
      <c r="G48">
        <f t="shared" si="1"/>
        <v>6</v>
      </c>
      <c r="I48" s="148" t="s">
        <v>233</v>
      </c>
      <c r="J48" s="370">
        <v>38619</v>
      </c>
      <c r="K48" s="370">
        <v>75709134</v>
      </c>
    </row>
    <row r="49" spans="1:11" x14ac:dyDescent="0.25">
      <c r="A49" t="s">
        <v>203</v>
      </c>
      <c r="B49" s="146">
        <v>45626</v>
      </c>
      <c r="C49">
        <v>5</v>
      </c>
      <c r="D49" t="s">
        <v>214</v>
      </c>
      <c r="E49">
        <v>4546033</v>
      </c>
      <c r="F49" t="str">
        <f t="shared" si="0"/>
        <v>Low Income Residential-ESCO</v>
      </c>
      <c r="G49">
        <f t="shared" si="1"/>
        <v>6</v>
      </c>
      <c r="I49" s="148" t="s">
        <v>216</v>
      </c>
      <c r="J49" s="370">
        <v>7933</v>
      </c>
      <c r="K49" s="370">
        <v>40970320</v>
      </c>
    </row>
    <row r="50" spans="1:11" x14ac:dyDescent="0.25">
      <c r="A50" t="s">
        <v>203</v>
      </c>
      <c r="B50" s="146">
        <v>45626</v>
      </c>
      <c r="C50">
        <v>5</v>
      </c>
      <c r="D50" t="s">
        <v>215</v>
      </c>
      <c r="E50">
        <v>3017285</v>
      </c>
      <c r="F50" t="str">
        <f t="shared" si="0"/>
        <v>Low Income Residential-GRID</v>
      </c>
      <c r="G50">
        <f t="shared" si="1"/>
        <v>6</v>
      </c>
      <c r="I50" s="148" t="s">
        <v>234</v>
      </c>
      <c r="J50" s="370">
        <v>711995</v>
      </c>
      <c r="K50" s="370">
        <v>128287136</v>
      </c>
    </row>
    <row r="51" spans="1:11" x14ac:dyDescent="0.25">
      <c r="A51" t="s">
        <v>204</v>
      </c>
      <c r="B51" s="146">
        <v>45626</v>
      </c>
      <c r="C51">
        <v>4</v>
      </c>
      <c r="D51" t="s">
        <v>212</v>
      </c>
      <c r="E51">
        <v>88084</v>
      </c>
      <c r="F51" t="str">
        <f t="shared" si="0"/>
        <v>Residential-ESCO</v>
      </c>
      <c r="G51">
        <f t="shared" si="1"/>
        <v>7</v>
      </c>
      <c r="I51" s="148" t="s">
        <v>217</v>
      </c>
      <c r="J51" s="370">
        <v>202119</v>
      </c>
      <c r="K51" s="370">
        <v>77313265</v>
      </c>
    </row>
    <row r="52" spans="1:11" x14ac:dyDescent="0.25">
      <c r="A52" t="s">
        <v>204</v>
      </c>
      <c r="B52" s="146">
        <v>45626</v>
      </c>
      <c r="C52">
        <v>4</v>
      </c>
      <c r="D52" t="s">
        <v>213</v>
      </c>
      <c r="E52">
        <v>26919</v>
      </c>
      <c r="F52" t="str">
        <f t="shared" si="0"/>
        <v>Residential-GRID</v>
      </c>
      <c r="G52">
        <f t="shared" si="1"/>
        <v>7</v>
      </c>
      <c r="I52" s="2">
        <v>13</v>
      </c>
      <c r="J52" s="370">
        <v>1794511</v>
      </c>
      <c r="K52" s="370">
        <v>163079541</v>
      </c>
    </row>
    <row r="53" spans="1:11" x14ac:dyDescent="0.25">
      <c r="A53" t="s">
        <v>204</v>
      </c>
      <c r="B53" s="146">
        <v>45626</v>
      </c>
      <c r="C53">
        <v>4</v>
      </c>
      <c r="D53" t="s">
        <v>214</v>
      </c>
      <c r="E53">
        <v>4371</v>
      </c>
      <c r="F53" t="str">
        <f t="shared" si="0"/>
        <v>Low Income Residential-ESCO</v>
      </c>
      <c r="G53">
        <f t="shared" si="1"/>
        <v>7</v>
      </c>
      <c r="I53" s="148" t="s">
        <v>233</v>
      </c>
      <c r="J53" s="370">
        <v>13754</v>
      </c>
      <c r="K53" s="370">
        <v>9254228</v>
      </c>
    </row>
    <row r="54" spans="1:11" x14ac:dyDescent="0.25">
      <c r="A54" t="s">
        <v>204</v>
      </c>
      <c r="B54" s="146">
        <v>45626</v>
      </c>
      <c r="C54">
        <v>4</v>
      </c>
      <c r="D54" t="s">
        <v>215</v>
      </c>
      <c r="E54">
        <v>607</v>
      </c>
      <c r="F54" t="str">
        <f t="shared" si="0"/>
        <v>Low Income Residential-GRID</v>
      </c>
      <c r="G54">
        <f t="shared" si="1"/>
        <v>7</v>
      </c>
      <c r="I54" s="148" t="s">
        <v>216</v>
      </c>
      <c r="J54" s="370">
        <v>5146</v>
      </c>
      <c r="K54" s="370">
        <v>5982726</v>
      </c>
    </row>
    <row r="55" spans="1:11" x14ac:dyDescent="0.25">
      <c r="A55" t="s">
        <v>204</v>
      </c>
      <c r="B55" s="146">
        <v>45626</v>
      </c>
      <c r="C55">
        <v>5</v>
      </c>
      <c r="D55" t="s">
        <v>212</v>
      </c>
      <c r="E55">
        <v>12853174</v>
      </c>
      <c r="F55" t="str">
        <f t="shared" si="0"/>
        <v>Residential-ESCO</v>
      </c>
      <c r="G55">
        <f t="shared" si="1"/>
        <v>7</v>
      </c>
      <c r="I55" s="148" t="s">
        <v>234</v>
      </c>
      <c r="J55" s="370">
        <v>1478236</v>
      </c>
      <c r="K55" s="370">
        <v>97138279</v>
      </c>
    </row>
    <row r="56" spans="1:11" x14ac:dyDescent="0.25">
      <c r="A56" t="s">
        <v>204</v>
      </c>
      <c r="B56" s="146">
        <v>45626</v>
      </c>
      <c r="C56">
        <v>5</v>
      </c>
      <c r="D56" t="s">
        <v>213</v>
      </c>
      <c r="E56">
        <v>8224334</v>
      </c>
      <c r="F56" t="str">
        <f t="shared" si="0"/>
        <v>Residential-GRID</v>
      </c>
      <c r="G56">
        <f t="shared" si="1"/>
        <v>7</v>
      </c>
      <c r="I56" s="148" t="s">
        <v>217</v>
      </c>
      <c r="J56" s="370">
        <v>297375</v>
      </c>
      <c r="K56" s="370">
        <v>50704308</v>
      </c>
    </row>
    <row r="57" spans="1:11" x14ac:dyDescent="0.25">
      <c r="A57" t="s">
        <v>204</v>
      </c>
      <c r="B57" s="146">
        <v>45626</v>
      </c>
      <c r="C57">
        <v>5</v>
      </c>
      <c r="D57" t="s">
        <v>214</v>
      </c>
      <c r="E57">
        <v>4889995</v>
      </c>
      <c r="F57" t="str">
        <f t="shared" si="0"/>
        <v>Low Income Residential-ESCO</v>
      </c>
      <c r="G57">
        <f t="shared" si="1"/>
        <v>7</v>
      </c>
      <c r="I57" s="2">
        <v>17</v>
      </c>
      <c r="J57" s="370">
        <v>23</v>
      </c>
      <c r="K57" s="370">
        <v>27276</v>
      </c>
    </row>
    <row r="58" spans="1:11" x14ac:dyDescent="0.25">
      <c r="A58" t="s">
        <v>204</v>
      </c>
      <c r="B58" s="146">
        <v>45626</v>
      </c>
      <c r="C58">
        <v>5</v>
      </c>
      <c r="D58" t="s">
        <v>215</v>
      </c>
      <c r="E58">
        <v>3104734</v>
      </c>
      <c r="F58" t="str">
        <f t="shared" si="0"/>
        <v>Low Income Residential-GRID</v>
      </c>
      <c r="G58">
        <f t="shared" si="1"/>
        <v>7</v>
      </c>
      <c r="I58" s="148" t="s">
        <v>233</v>
      </c>
      <c r="J58" s="370">
        <v>19</v>
      </c>
      <c r="K58" s="370">
        <v>15512</v>
      </c>
    </row>
    <row r="59" spans="1:11" x14ac:dyDescent="0.25">
      <c r="A59" t="s">
        <v>205</v>
      </c>
      <c r="B59" s="146">
        <v>45626</v>
      </c>
      <c r="C59">
        <v>4</v>
      </c>
      <c r="D59" t="s">
        <v>212</v>
      </c>
      <c r="E59">
        <v>434823</v>
      </c>
      <c r="F59" t="str">
        <f t="shared" si="0"/>
        <v>Residential-ESCO</v>
      </c>
      <c r="G59">
        <f t="shared" si="1"/>
        <v>8</v>
      </c>
      <c r="I59" s="148" t="s">
        <v>216</v>
      </c>
      <c r="J59" s="370">
        <v>3</v>
      </c>
      <c r="K59" s="370">
        <v>9501</v>
      </c>
    </row>
    <row r="60" spans="1:11" x14ac:dyDescent="0.25">
      <c r="A60" t="s">
        <v>205</v>
      </c>
      <c r="B60" s="146">
        <v>45626</v>
      </c>
      <c r="C60">
        <v>4</v>
      </c>
      <c r="D60" t="s">
        <v>213</v>
      </c>
      <c r="E60">
        <v>101159</v>
      </c>
      <c r="F60" t="str">
        <f t="shared" si="0"/>
        <v>Residential-GRID</v>
      </c>
      <c r="G60">
        <f t="shared" si="1"/>
        <v>8</v>
      </c>
      <c r="I60" s="148" t="s">
        <v>234</v>
      </c>
      <c r="J60" s="370">
        <v>1</v>
      </c>
      <c r="K60" s="370">
        <v>1302</v>
      </c>
    </row>
    <row r="61" spans="1:11" x14ac:dyDescent="0.25">
      <c r="A61" t="s">
        <v>205</v>
      </c>
      <c r="B61" s="146">
        <v>45626</v>
      </c>
      <c r="C61">
        <v>4</v>
      </c>
      <c r="D61" t="s">
        <v>214</v>
      </c>
      <c r="E61">
        <v>28965</v>
      </c>
      <c r="F61" t="str">
        <f t="shared" si="0"/>
        <v>Low Income Residential-ESCO</v>
      </c>
      <c r="G61">
        <f t="shared" si="1"/>
        <v>8</v>
      </c>
      <c r="I61" s="148" t="s">
        <v>217</v>
      </c>
      <c r="J61" s="370"/>
      <c r="K61" s="370">
        <v>961</v>
      </c>
    </row>
    <row r="62" spans="1:11" x14ac:dyDescent="0.25">
      <c r="A62" t="s">
        <v>205</v>
      </c>
      <c r="B62" s="146">
        <v>45626</v>
      </c>
      <c r="C62">
        <v>4</v>
      </c>
      <c r="D62" t="s">
        <v>215</v>
      </c>
      <c r="E62">
        <v>6469</v>
      </c>
      <c r="F62" t="str">
        <f t="shared" si="0"/>
        <v>Low Income Residential-GRID</v>
      </c>
      <c r="G62">
        <f t="shared" si="1"/>
        <v>8</v>
      </c>
      <c r="I62" s="2">
        <v>18</v>
      </c>
      <c r="J62" s="370"/>
      <c r="K62" s="370">
        <v>1184</v>
      </c>
    </row>
    <row r="63" spans="1:11" x14ac:dyDescent="0.25">
      <c r="A63" t="s">
        <v>205</v>
      </c>
      <c r="B63" s="146">
        <v>45626</v>
      </c>
      <c r="C63">
        <v>5</v>
      </c>
      <c r="D63" t="s">
        <v>212</v>
      </c>
      <c r="E63">
        <v>98456737</v>
      </c>
      <c r="F63" t="str">
        <f t="shared" si="0"/>
        <v>Residential-ESCO</v>
      </c>
      <c r="G63">
        <f t="shared" si="1"/>
        <v>8</v>
      </c>
      <c r="I63" s="148" t="s">
        <v>233</v>
      </c>
      <c r="J63" s="370"/>
      <c r="K63" s="370">
        <v>198</v>
      </c>
    </row>
    <row r="64" spans="1:11" x14ac:dyDescent="0.25">
      <c r="A64" t="s">
        <v>205</v>
      </c>
      <c r="B64" s="146">
        <v>45626</v>
      </c>
      <c r="C64">
        <v>5</v>
      </c>
      <c r="D64" t="s">
        <v>213</v>
      </c>
      <c r="E64">
        <v>57940124</v>
      </c>
      <c r="F64" t="str">
        <f t="shared" si="0"/>
        <v>Residential-GRID</v>
      </c>
      <c r="G64">
        <f t="shared" si="1"/>
        <v>8</v>
      </c>
      <c r="I64" s="148" t="s">
        <v>216</v>
      </c>
      <c r="J64" s="370"/>
      <c r="K64" s="370">
        <v>102</v>
      </c>
    </row>
    <row r="65" spans="1:11" x14ac:dyDescent="0.25">
      <c r="A65" t="s">
        <v>205</v>
      </c>
      <c r="B65" s="146">
        <v>45626</v>
      </c>
      <c r="C65">
        <v>5</v>
      </c>
      <c r="D65" t="s">
        <v>214</v>
      </c>
      <c r="E65">
        <v>66273106</v>
      </c>
      <c r="F65" t="str">
        <f t="shared" si="0"/>
        <v>Low Income Residential-ESCO</v>
      </c>
      <c r="G65">
        <f t="shared" si="1"/>
        <v>8</v>
      </c>
      <c r="I65" s="148" t="s">
        <v>234</v>
      </c>
      <c r="J65" s="370"/>
      <c r="K65" s="370">
        <v>535</v>
      </c>
    </row>
    <row r="66" spans="1:11" x14ac:dyDescent="0.25">
      <c r="A66" t="s">
        <v>205</v>
      </c>
      <c r="B66" s="146">
        <v>45626</v>
      </c>
      <c r="C66">
        <v>5</v>
      </c>
      <c r="D66" t="s">
        <v>215</v>
      </c>
      <c r="E66">
        <v>34848301</v>
      </c>
      <c r="F66" t="str">
        <f t="shared" ref="F66:F111" si="2">TRIM(MID(D66,3,50))</f>
        <v>Low Income Residential-GRID</v>
      </c>
      <c r="G66">
        <f t="shared" ref="G66:G111" si="3">VALUE(TRIM(MID(A66,6,2)))</f>
        <v>8</v>
      </c>
      <c r="I66" s="148" t="s">
        <v>217</v>
      </c>
      <c r="J66" s="370"/>
      <c r="K66" s="370">
        <v>349</v>
      </c>
    </row>
    <row r="67" spans="1:11" x14ac:dyDescent="0.25">
      <c r="A67" t="s">
        <v>206</v>
      </c>
      <c r="B67" s="146">
        <v>45626</v>
      </c>
      <c r="C67">
        <v>4</v>
      </c>
      <c r="D67" t="s">
        <v>212</v>
      </c>
      <c r="E67">
        <v>711995</v>
      </c>
      <c r="F67" t="str">
        <f t="shared" si="2"/>
        <v>Residential-ESCO</v>
      </c>
      <c r="G67">
        <f t="shared" si="3"/>
        <v>9</v>
      </c>
      <c r="I67" s="2">
        <v>19</v>
      </c>
      <c r="J67" s="370">
        <v>54</v>
      </c>
      <c r="K67" s="370">
        <v>34722</v>
      </c>
    </row>
    <row r="68" spans="1:11" x14ac:dyDescent="0.25">
      <c r="A68" t="s">
        <v>206</v>
      </c>
      <c r="B68" s="146">
        <v>45626</v>
      </c>
      <c r="C68">
        <v>4</v>
      </c>
      <c r="D68" t="s">
        <v>213</v>
      </c>
      <c r="E68">
        <v>202119</v>
      </c>
      <c r="F68" t="str">
        <f t="shared" si="2"/>
        <v>Residential-GRID</v>
      </c>
      <c r="G68">
        <f t="shared" si="3"/>
        <v>9</v>
      </c>
      <c r="I68" s="148" t="s">
        <v>233</v>
      </c>
      <c r="J68" s="370">
        <v>3</v>
      </c>
      <c r="K68" s="370">
        <v>5371</v>
      </c>
    </row>
    <row r="69" spans="1:11" x14ac:dyDescent="0.25">
      <c r="A69" t="s">
        <v>206</v>
      </c>
      <c r="B69" s="146">
        <v>45626</v>
      </c>
      <c r="C69">
        <v>4</v>
      </c>
      <c r="D69" t="s">
        <v>214</v>
      </c>
      <c r="E69">
        <v>38619</v>
      </c>
      <c r="F69" t="str">
        <f t="shared" si="2"/>
        <v>Low Income Residential-ESCO</v>
      </c>
      <c r="G69">
        <f t="shared" si="3"/>
        <v>9</v>
      </c>
      <c r="I69" s="148" t="s">
        <v>216</v>
      </c>
      <c r="J69" s="370"/>
      <c r="K69" s="370">
        <v>3525</v>
      </c>
    </row>
    <row r="70" spans="1:11" x14ac:dyDescent="0.25">
      <c r="A70" t="s">
        <v>206</v>
      </c>
      <c r="B70" s="146">
        <v>45626</v>
      </c>
      <c r="C70">
        <v>4</v>
      </c>
      <c r="D70" t="s">
        <v>215</v>
      </c>
      <c r="E70">
        <v>7933</v>
      </c>
      <c r="F70" t="str">
        <f t="shared" si="2"/>
        <v>Low Income Residential-GRID</v>
      </c>
      <c r="G70">
        <f t="shared" si="3"/>
        <v>9</v>
      </c>
      <c r="I70" s="148" t="s">
        <v>234</v>
      </c>
      <c r="J70" s="370">
        <v>43</v>
      </c>
      <c r="K70" s="370">
        <v>16051</v>
      </c>
    </row>
    <row r="71" spans="1:11" x14ac:dyDescent="0.25">
      <c r="A71" t="s">
        <v>206</v>
      </c>
      <c r="B71" s="146">
        <v>45626</v>
      </c>
      <c r="C71">
        <v>5</v>
      </c>
      <c r="D71" t="s">
        <v>212</v>
      </c>
      <c r="E71">
        <v>128287136</v>
      </c>
      <c r="F71" t="str">
        <f t="shared" si="2"/>
        <v>Residential-ESCO</v>
      </c>
      <c r="G71">
        <f t="shared" si="3"/>
        <v>9</v>
      </c>
      <c r="I71" s="148" t="s">
        <v>217</v>
      </c>
      <c r="J71" s="370">
        <v>8</v>
      </c>
      <c r="K71" s="370">
        <v>9775</v>
      </c>
    </row>
    <row r="72" spans="1:11" x14ac:dyDescent="0.25">
      <c r="A72" t="s">
        <v>206</v>
      </c>
      <c r="B72" s="146">
        <v>45626</v>
      </c>
      <c r="C72">
        <v>5</v>
      </c>
      <c r="D72" t="s">
        <v>213</v>
      </c>
      <c r="E72">
        <v>77313265</v>
      </c>
      <c r="F72" t="str">
        <f t="shared" si="2"/>
        <v>Residential-GRID</v>
      </c>
      <c r="G72">
        <f t="shared" si="3"/>
        <v>9</v>
      </c>
      <c r="I72" s="2">
        <v>20</v>
      </c>
      <c r="J72" s="370">
        <v>1161585</v>
      </c>
      <c r="K72" s="370">
        <v>126522510</v>
      </c>
    </row>
    <row r="73" spans="1:11" x14ac:dyDescent="0.25">
      <c r="A73" t="s">
        <v>206</v>
      </c>
      <c r="B73" s="146">
        <v>45626</v>
      </c>
      <c r="C73">
        <v>5</v>
      </c>
      <c r="D73" t="s">
        <v>214</v>
      </c>
      <c r="E73">
        <v>75709134</v>
      </c>
      <c r="F73" t="str">
        <f t="shared" si="2"/>
        <v>Low Income Residential-ESCO</v>
      </c>
      <c r="G73">
        <f t="shared" si="3"/>
        <v>9</v>
      </c>
      <c r="I73" s="148" t="s">
        <v>233</v>
      </c>
      <c r="J73" s="370">
        <v>9966</v>
      </c>
      <c r="K73" s="370">
        <v>8024526</v>
      </c>
    </row>
    <row r="74" spans="1:11" x14ac:dyDescent="0.25">
      <c r="A74" t="s">
        <v>206</v>
      </c>
      <c r="B74" s="146">
        <v>45626</v>
      </c>
      <c r="C74">
        <v>5</v>
      </c>
      <c r="D74" t="s">
        <v>215</v>
      </c>
      <c r="E74">
        <v>40970320</v>
      </c>
      <c r="F74" t="str">
        <f t="shared" si="2"/>
        <v>Low Income Residential-GRID</v>
      </c>
      <c r="G74">
        <f t="shared" si="3"/>
        <v>9</v>
      </c>
      <c r="I74" s="148" t="s">
        <v>216</v>
      </c>
      <c r="J74" s="370">
        <v>3220</v>
      </c>
      <c r="K74" s="370">
        <v>4967262</v>
      </c>
    </row>
    <row r="75" spans="1:11" x14ac:dyDescent="0.25">
      <c r="A75" t="s">
        <v>218</v>
      </c>
      <c r="B75" s="146">
        <v>45626</v>
      </c>
      <c r="C75">
        <v>4</v>
      </c>
      <c r="D75" t="s">
        <v>212</v>
      </c>
      <c r="E75">
        <v>1478236</v>
      </c>
      <c r="F75" t="str">
        <f t="shared" si="2"/>
        <v>Residential-ESCO</v>
      </c>
      <c r="G75">
        <f t="shared" si="3"/>
        <v>13</v>
      </c>
      <c r="I75" s="148" t="s">
        <v>234</v>
      </c>
      <c r="J75" s="370">
        <v>967975</v>
      </c>
      <c r="K75" s="370">
        <v>75505944</v>
      </c>
    </row>
    <row r="76" spans="1:11" x14ac:dyDescent="0.25">
      <c r="A76" t="s">
        <v>218</v>
      </c>
      <c r="B76" s="146">
        <v>45626</v>
      </c>
      <c r="C76">
        <v>4</v>
      </c>
      <c r="D76" t="s">
        <v>213</v>
      </c>
      <c r="E76">
        <v>297375</v>
      </c>
      <c r="F76" t="str">
        <f t="shared" si="2"/>
        <v>Residential-GRID</v>
      </c>
      <c r="G76">
        <f t="shared" si="3"/>
        <v>13</v>
      </c>
      <c r="I76" s="148" t="s">
        <v>217</v>
      </c>
      <c r="J76" s="370">
        <v>180424</v>
      </c>
      <c r="K76" s="370">
        <v>38024778</v>
      </c>
    </row>
    <row r="77" spans="1:11" x14ac:dyDescent="0.25">
      <c r="A77" t="s">
        <v>218</v>
      </c>
      <c r="B77" s="146">
        <v>45626</v>
      </c>
      <c r="C77">
        <v>4</v>
      </c>
      <c r="D77" t="s">
        <v>214</v>
      </c>
      <c r="E77">
        <v>13754</v>
      </c>
      <c r="F77" t="str">
        <f t="shared" si="2"/>
        <v>Low Income Residential-ESCO</v>
      </c>
      <c r="G77">
        <f t="shared" si="3"/>
        <v>13</v>
      </c>
      <c r="I77" s="2">
        <v>99</v>
      </c>
      <c r="J77" s="370">
        <v>1</v>
      </c>
      <c r="K77" s="370">
        <v>1269</v>
      </c>
    </row>
    <row r="78" spans="1:11" x14ac:dyDescent="0.25">
      <c r="A78" t="s">
        <v>218</v>
      </c>
      <c r="B78" s="146">
        <v>45626</v>
      </c>
      <c r="C78">
        <v>4</v>
      </c>
      <c r="D78" t="s">
        <v>215</v>
      </c>
      <c r="E78">
        <v>5146</v>
      </c>
      <c r="F78" t="str">
        <f t="shared" si="2"/>
        <v>Low Income Residential-GRID</v>
      </c>
      <c r="G78">
        <f t="shared" si="3"/>
        <v>13</v>
      </c>
      <c r="I78" s="148" t="s">
        <v>233</v>
      </c>
      <c r="J78" s="370"/>
      <c r="K78" s="370">
        <v>238</v>
      </c>
    </row>
    <row r="79" spans="1:11" x14ac:dyDescent="0.25">
      <c r="A79" t="s">
        <v>218</v>
      </c>
      <c r="B79" s="146">
        <v>45626</v>
      </c>
      <c r="C79">
        <v>5</v>
      </c>
      <c r="D79" t="s">
        <v>212</v>
      </c>
      <c r="E79">
        <v>97138279</v>
      </c>
      <c r="F79" t="str">
        <f t="shared" si="2"/>
        <v>Residential-ESCO</v>
      </c>
      <c r="G79">
        <f t="shared" si="3"/>
        <v>13</v>
      </c>
      <c r="I79" s="148" t="s">
        <v>216</v>
      </c>
      <c r="J79" s="370"/>
      <c r="K79" s="370">
        <v>116</v>
      </c>
    </row>
    <row r="80" spans="1:11" x14ac:dyDescent="0.25">
      <c r="A80" t="s">
        <v>218</v>
      </c>
      <c r="B80" s="146">
        <v>45626</v>
      </c>
      <c r="C80">
        <v>5</v>
      </c>
      <c r="D80" t="s">
        <v>213</v>
      </c>
      <c r="E80">
        <v>50704308</v>
      </c>
      <c r="F80" t="str">
        <f t="shared" si="2"/>
        <v>Residential-GRID</v>
      </c>
      <c r="G80">
        <f t="shared" si="3"/>
        <v>13</v>
      </c>
      <c r="I80" s="148" t="s">
        <v>234</v>
      </c>
      <c r="J80" s="370"/>
      <c r="K80" s="370">
        <v>562</v>
      </c>
    </row>
    <row r="81" spans="1:11" x14ac:dyDescent="0.25">
      <c r="A81" t="s">
        <v>218</v>
      </c>
      <c r="B81" s="146">
        <v>45626</v>
      </c>
      <c r="C81">
        <v>5</v>
      </c>
      <c r="D81" t="s">
        <v>214</v>
      </c>
      <c r="E81">
        <v>9254228</v>
      </c>
      <c r="F81" t="str">
        <f t="shared" si="2"/>
        <v>Low Income Residential-ESCO</v>
      </c>
      <c r="G81">
        <f t="shared" si="3"/>
        <v>13</v>
      </c>
      <c r="I81" s="148" t="s">
        <v>217</v>
      </c>
      <c r="J81" s="370">
        <v>1</v>
      </c>
      <c r="K81" s="370">
        <v>353</v>
      </c>
    </row>
    <row r="82" spans="1:11" x14ac:dyDescent="0.25">
      <c r="A82" t="s">
        <v>218</v>
      </c>
      <c r="B82" s="146">
        <v>45626</v>
      </c>
      <c r="C82">
        <v>5</v>
      </c>
      <c r="D82" t="s">
        <v>215</v>
      </c>
      <c r="E82">
        <v>5982726</v>
      </c>
      <c r="F82" t="str">
        <f t="shared" si="2"/>
        <v>Low Income Residential-GRID</v>
      </c>
      <c r="G82">
        <f t="shared" si="3"/>
        <v>13</v>
      </c>
      <c r="I82" s="2" t="s">
        <v>235</v>
      </c>
      <c r="J82" s="370">
        <v>4892627</v>
      </c>
      <c r="K82" s="370">
        <v>935906377</v>
      </c>
    </row>
    <row r="83" spans="1:11" x14ac:dyDescent="0.25">
      <c r="A83" t="s">
        <v>207</v>
      </c>
      <c r="B83" s="146">
        <v>45626</v>
      </c>
      <c r="C83">
        <v>4</v>
      </c>
      <c r="D83" t="s">
        <v>212</v>
      </c>
      <c r="E83">
        <v>1</v>
      </c>
      <c r="F83" t="str">
        <f t="shared" si="2"/>
        <v>Residential-ESCO</v>
      </c>
      <c r="G83">
        <f t="shared" si="3"/>
        <v>17</v>
      </c>
    </row>
    <row r="84" spans="1:11" x14ac:dyDescent="0.25">
      <c r="A84" t="s">
        <v>207</v>
      </c>
      <c r="B84" s="146">
        <v>45626</v>
      </c>
      <c r="C84">
        <v>4</v>
      </c>
      <c r="D84" t="s">
        <v>214</v>
      </c>
      <c r="E84">
        <v>19</v>
      </c>
      <c r="F84" t="str">
        <f t="shared" si="2"/>
        <v>Low Income Residential-ESCO</v>
      </c>
      <c r="G84">
        <f t="shared" si="3"/>
        <v>17</v>
      </c>
    </row>
    <row r="85" spans="1:11" x14ac:dyDescent="0.25">
      <c r="A85" t="s">
        <v>207</v>
      </c>
      <c r="B85" s="146">
        <v>45626</v>
      </c>
      <c r="C85">
        <v>4</v>
      </c>
      <c r="D85" t="s">
        <v>215</v>
      </c>
      <c r="E85">
        <v>3</v>
      </c>
      <c r="F85" t="str">
        <f t="shared" si="2"/>
        <v>Low Income Residential-GRID</v>
      </c>
      <c r="G85">
        <f t="shared" si="3"/>
        <v>17</v>
      </c>
    </row>
    <row r="86" spans="1:11" x14ac:dyDescent="0.25">
      <c r="A86" t="s">
        <v>207</v>
      </c>
      <c r="B86" s="146">
        <v>45626</v>
      </c>
      <c r="C86">
        <v>5</v>
      </c>
      <c r="D86" t="s">
        <v>212</v>
      </c>
      <c r="E86">
        <v>1302</v>
      </c>
      <c r="F86" t="str">
        <f t="shared" si="2"/>
        <v>Residential-ESCO</v>
      </c>
      <c r="G86">
        <f t="shared" si="3"/>
        <v>17</v>
      </c>
    </row>
    <row r="87" spans="1:11" x14ac:dyDescent="0.25">
      <c r="A87" t="s">
        <v>207</v>
      </c>
      <c r="B87" s="146">
        <v>45626</v>
      </c>
      <c r="C87">
        <v>5</v>
      </c>
      <c r="D87" t="s">
        <v>213</v>
      </c>
      <c r="E87">
        <v>961</v>
      </c>
      <c r="F87" t="str">
        <f t="shared" si="2"/>
        <v>Residential-GRID</v>
      </c>
      <c r="G87">
        <f t="shared" si="3"/>
        <v>17</v>
      </c>
    </row>
    <row r="88" spans="1:11" x14ac:dyDescent="0.25">
      <c r="A88" t="s">
        <v>207</v>
      </c>
      <c r="B88" s="146">
        <v>45626</v>
      </c>
      <c r="C88">
        <v>5</v>
      </c>
      <c r="D88" t="s">
        <v>214</v>
      </c>
      <c r="E88">
        <v>15512</v>
      </c>
      <c r="F88" t="str">
        <f t="shared" si="2"/>
        <v>Low Income Residential-ESCO</v>
      </c>
      <c r="G88">
        <f t="shared" si="3"/>
        <v>17</v>
      </c>
    </row>
    <row r="89" spans="1:11" x14ac:dyDescent="0.25">
      <c r="A89" t="s">
        <v>207</v>
      </c>
      <c r="B89" s="146">
        <v>45626</v>
      </c>
      <c r="C89">
        <v>5</v>
      </c>
      <c r="D89" t="s">
        <v>215</v>
      </c>
      <c r="E89">
        <v>9501</v>
      </c>
      <c r="F89" t="str">
        <f t="shared" si="2"/>
        <v>Low Income Residential-GRID</v>
      </c>
      <c r="G89">
        <f t="shared" si="3"/>
        <v>17</v>
      </c>
    </row>
    <row r="90" spans="1:11" x14ac:dyDescent="0.25">
      <c r="A90" t="s">
        <v>208</v>
      </c>
      <c r="B90" s="146">
        <v>45626</v>
      </c>
      <c r="C90">
        <v>5</v>
      </c>
      <c r="D90" t="s">
        <v>212</v>
      </c>
      <c r="E90">
        <v>535</v>
      </c>
      <c r="F90" t="str">
        <f t="shared" si="2"/>
        <v>Residential-ESCO</v>
      </c>
      <c r="G90">
        <f t="shared" si="3"/>
        <v>18</v>
      </c>
    </row>
    <row r="91" spans="1:11" x14ac:dyDescent="0.25">
      <c r="A91" t="s">
        <v>208</v>
      </c>
      <c r="B91" s="146">
        <v>45626</v>
      </c>
      <c r="C91">
        <v>5</v>
      </c>
      <c r="D91" t="s">
        <v>213</v>
      </c>
      <c r="E91">
        <v>349</v>
      </c>
      <c r="F91" t="str">
        <f t="shared" si="2"/>
        <v>Residential-GRID</v>
      </c>
      <c r="G91">
        <f t="shared" si="3"/>
        <v>18</v>
      </c>
    </row>
    <row r="92" spans="1:11" x14ac:dyDescent="0.25">
      <c r="A92" t="s">
        <v>208</v>
      </c>
      <c r="B92" s="146">
        <v>45626</v>
      </c>
      <c r="C92">
        <v>5</v>
      </c>
      <c r="D92" t="s">
        <v>214</v>
      </c>
      <c r="E92">
        <v>198</v>
      </c>
      <c r="F92" t="str">
        <f t="shared" si="2"/>
        <v>Low Income Residential-ESCO</v>
      </c>
      <c r="G92">
        <f t="shared" si="3"/>
        <v>18</v>
      </c>
    </row>
    <row r="93" spans="1:11" x14ac:dyDescent="0.25">
      <c r="A93" t="s">
        <v>208</v>
      </c>
      <c r="B93" s="146">
        <v>45626</v>
      </c>
      <c r="C93">
        <v>5</v>
      </c>
      <c r="D93" t="s">
        <v>215</v>
      </c>
      <c r="E93">
        <v>102</v>
      </c>
      <c r="F93" t="str">
        <f t="shared" si="2"/>
        <v>Low Income Residential-GRID</v>
      </c>
      <c r="G93">
        <f t="shared" si="3"/>
        <v>18</v>
      </c>
    </row>
    <row r="94" spans="1:11" x14ac:dyDescent="0.25">
      <c r="A94" t="s">
        <v>209</v>
      </c>
      <c r="B94" s="146">
        <v>45626</v>
      </c>
      <c r="C94">
        <v>4</v>
      </c>
      <c r="D94" t="s">
        <v>213</v>
      </c>
      <c r="E94">
        <v>1</v>
      </c>
      <c r="F94" t="str">
        <f t="shared" si="2"/>
        <v>Residential-GRID</v>
      </c>
      <c r="G94">
        <f t="shared" si="3"/>
        <v>99</v>
      </c>
    </row>
    <row r="95" spans="1:11" x14ac:dyDescent="0.25">
      <c r="A95" t="s">
        <v>209</v>
      </c>
      <c r="B95" s="146">
        <v>45626</v>
      </c>
      <c r="C95">
        <v>5</v>
      </c>
      <c r="D95" t="s">
        <v>212</v>
      </c>
      <c r="E95">
        <v>562</v>
      </c>
      <c r="F95" t="str">
        <f t="shared" si="2"/>
        <v>Residential-ESCO</v>
      </c>
      <c r="G95">
        <f t="shared" si="3"/>
        <v>99</v>
      </c>
    </row>
    <row r="96" spans="1:11" x14ac:dyDescent="0.25">
      <c r="A96" t="s">
        <v>209</v>
      </c>
      <c r="B96" s="146">
        <v>45626</v>
      </c>
      <c r="C96">
        <v>5</v>
      </c>
      <c r="D96" t="s">
        <v>213</v>
      </c>
      <c r="E96">
        <v>353</v>
      </c>
      <c r="F96" t="str">
        <f t="shared" si="2"/>
        <v>Residential-GRID</v>
      </c>
      <c r="G96">
        <f t="shared" si="3"/>
        <v>99</v>
      </c>
    </row>
    <row r="97" spans="1:7" x14ac:dyDescent="0.25">
      <c r="A97" t="s">
        <v>209</v>
      </c>
      <c r="B97" s="146">
        <v>45626</v>
      </c>
      <c r="C97">
        <v>5</v>
      </c>
      <c r="D97" t="s">
        <v>214</v>
      </c>
      <c r="E97">
        <v>238</v>
      </c>
      <c r="F97" t="str">
        <f t="shared" si="2"/>
        <v>Low Income Residential-ESCO</v>
      </c>
      <c r="G97">
        <f t="shared" si="3"/>
        <v>99</v>
      </c>
    </row>
    <row r="98" spans="1:7" x14ac:dyDescent="0.25">
      <c r="A98" t="s">
        <v>209</v>
      </c>
      <c r="B98" s="146">
        <v>45626</v>
      </c>
      <c r="C98">
        <v>5</v>
      </c>
      <c r="D98" t="s">
        <v>215</v>
      </c>
      <c r="E98">
        <v>116</v>
      </c>
      <c r="F98" t="str">
        <f t="shared" si="2"/>
        <v>Low Income Residential-GRID</v>
      </c>
      <c r="G98">
        <f t="shared" si="3"/>
        <v>99</v>
      </c>
    </row>
    <row r="99" spans="1:7" x14ac:dyDescent="0.25">
      <c r="A99" t="s">
        <v>210</v>
      </c>
      <c r="B99" s="146">
        <v>45626</v>
      </c>
      <c r="C99">
        <v>4</v>
      </c>
      <c r="D99" t="s">
        <v>212</v>
      </c>
      <c r="E99">
        <v>43</v>
      </c>
      <c r="F99" t="str">
        <f t="shared" si="2"/>
        <v>Residential-ESCO</v>
      </c>
      <c r="G99">
        <f t="shared" si="3"/>
        <v>19</v>
      </c>
    </row>
    <row r="100" spans="1:7" x14ac:dyDescent="0.25">
      <c r="A100" t="s">
        <v>210</v>
      </c>
      <c r="B100" s="146">
        <v>45626</v>
      </c>
      <c r="C100">
        <v>4</v>
      </c>
      <c r="D100" t="s">
        <v>213</v>
      </c>
      <c r="E100">
        <v>8</v>
      </c>
      <c r="F100" t="str">
        <f t="shared" si="2"/>
        <v>Residential-GRID</v>
      </c>
      <c r="G100">
        <f t="shared" si="3"/>
        <v>19</v>
      </c>
    </row>
    <row r="101" spans="1:7" x14ac:dyDescent="0.25">
      <c r="A101" t="s">
        <v>210</v>
      </c>
      <c r="B101" s="146">
        <v>45626</v>
      </c>
      <c r="C101">
        <v>4</v>
      </c>
      <c r="D101" t="s">
        <v>214</v>
      </c>
      <c r="E101">
        <v>3</v>
      </c>
      <c r="F101" t="str">
        <f t="shared" si="2"/>
        <v>Low Income Residential-ESCO</v>
      </c>
      <c r="G101">
        <f t="shared" si="3"/>
        <v>19</v>
      </c>
    </row>
    <row r="102" spans="1:7" x14ac:dyDescent="0.25">
      <c r="A102" t="s">
        <v>210</v>
      </c>
      <c r="B102" s="146">
        <v>45626</v>
      </c>
      <c r="C102">
        <v>5</v>
      </c>
      <c r="D102" t="s">
        <v>212</v>
      </c>
      <c r="E102">
        <v>16051</v>
      </c>
      <c r="F102" t="str">
        <f t="shared" si="2"/>
        <v>Residential-ESCO</v>
      </c>
      <c r="G102">
        <f t="shared" si="3"/>
        <v>19</v>
      </c>
    </row>
    <row r="103" spans="1:7" x14ac:dyDescent="0.25">
      <c r="A103" t="s">
        <v>210</v>
      </c>
      <c r="B103" s="146">
        <v>45626</v>
      </c>
      <c r="C103">
        <v>5</v>
      </c>
      <c r="D103" t="s">
        <v>213</v>
      </c>
      <c r="E103">
        <v>9775</v>
      </c>
      <c r="F103" t="str">
        <f t="shared" si="2"/>
        <v>Residential-GRID</v>
      </c>
      <c r="G103">
        <f t="shared" si="3"/>
        <v>19</v>
      </c>
    </row>
    <row r="104" spans="1:7" x14ac:dyDescent="0.25">
      <c r="A104" t="s">
        <v>210</v>
      </c>
      <c r="B104" s="146">
        <v>45626</v>
      </c>
      <c r="C104">
        <v>5</v>
      </c>
      <c r="D104" t="s">
        <v>214</v>
      </c>
      <c r="E104">
        <v>5371</v>
      </c>
      <c r="F104" t="str">
        <f t="shared" si="2"/>
        <v>Low Income Residential-ESCO</v>
      </c>
      <c r="G104">
        <f t="shared" si="3"/>
        <v>19</v>
      </c>
    </row>
    <row r="105" spans="1:7" x14ac:dyDescent="0.25">
      <c r="A105" t="s">
        <v>210</v>
      </c>
      <c r="B105" s="146">
        <v>45626</v>
      </c>
      <c r="C105">
        <v>5</v>
      </c>
      <c r="D105" t="s">
        <v>215</v>
      </c>
      <c r="E105">
        <v>3525</v>
      </c>
      <c r="F105" t="str">
        <f t="shared" si="2"/>
        <v>Low Income Residential-GRID</v>
      </c>
      <c r="G105">
        <f t="shared" si="3"/>
        <v>19</v>
      </c>
    </row>
    <row r="106" spans="1:7" x14ac:dyDescent="0.25">
      <c r="A106" t="s">
        <v>211</v>
      </c>
      <c r="B106" s="146">
        <v>45626</v>
      </c>
      <c r="C106">
        <v>4</v>
      </c>
      <c r="D106" t="s">
        <v>212</v>
      </c>
      <c r="E106">
        <v>967975</v>
      </c>
      <c r="F106" t="str">
        <f t="shared" si="2"/>
        <v>Residential-ESCO</v>
      </c>
      <c r="G106">
        <f t="shared" si="3"/>
        <v>20</v>
      </c>
    </row>
    <row r="107" spans="1:7" x14ac:dyDescent="0.25">
      <c r="A107" t="s">
        <v>211</v>
      </c>
      <c r="B107" s="146">
        <v>45626</v>
      </c>
      <c r="C107">
        <v>4</v>
      </c>
      <c r="D107" t="s">
        <v>213</v>
      </c>
      <c r="E107">
        <v>180424</v>
      </c>
      <c r="F107" t="str">
        <f t="shared" si="2"/>
        <v>Residential-GRID</v>
      </c>
      <c r="G107">
        <f t="shared" si="3"/>
        <v>20</v>
      </c>
    </row>
    <row r="108" spans="1:7" x14ac:dyDescent="0.25">
      <c r="A108" t="s">
        <v>211</v>
      </c>
      <c r="B108" s="146">
        <v>45626</v>
      </c>
      <c r="C108">
        <v>4</v>
      </c>
      <c r="D108" t="s">
        <v>214</v>
      </c>
      <c r="E108">
        <v>9966</v>
      </c>
      <c r="F108" t="str">
        <f t="shared" si="2"/>
        <v>Low Income Residential-ESCO</v>
      </c>
      <c r="G108">
        <f t="shared" si="3"/>
        <v>20</v>
      </c>
    </row>
    <row r="109" spans="1:7" x14ac:dyDescent="0.25">
      <c r="A109" t="s">
        <v>211</v>
      </c>
      <c r="B109" s="146">
        <v>45626</v>
      </c>
      <c r="C109">
        <v>4</v>
      </c>
      <c r="D109" t="s">
        <v>215</v>
      </c>
      <c r="E109">
        <v>3220</v>
      </c>
      <c r="F109" t="str">
        <f t="shared" si="2"/>
        <v>Low Income Residential-GRID</v>
      </c>
      <c r="G109">
        <f t="shared" si="3"/>
        <v>20</v>
      </c>
    </row>
    <row r="110" spans="1:7" x14ac:dyDescent="0.25">
      <c r="A110" t="s">
        <v>211</v>
      </c>
      <c r="B110" s="146">
        <v>45626</v>
      </c>
      <c r="C110">
        <v>5</v>
      </c>
      <c r="D110" t="s">
        <v>212</v>
      </c>
      <c r="E110">
        <v>75505944</v>
      </c>
      <c r="F110" t="str">
        <f t="shared" si="2"/>
        <v>Residential-ESCO</v>
      </c>
      <c r="G110">
        <f t="shared" si="3"/>
        <v>20</v>
      </c>
    </row>
    <row r="111" spans="1:7" x14ac:dyDescent="0.25">
      <c r="A111" t="s">
        <v>211</v>
      </c>
      <c r="B111" s="146">
        <v>45626</v>
      </c>
      <c r="C111">
        <v>5</v>
      </c>
      <c r="D111" t="s">
        <v>213</v>
      </c>
      <c r="E111">
        <v>38024778</v>
      </c>
      <c r="F111" t="str">
        <f t="shared" si="2"/>
        <v>Residential-GRID</v>
      </c>
      <c r="G111">
        <f t="shared" si="3"/>
        <v>20</v>
      </c>
    </row>
    <row r="112" spans="1:7" x14ac:dyDescent="0.25">
      <c r="A112" t="s">
        <v>211</v>
      </c>
      <c r="B112" s="146">
        <v>45626</v>
      </c>
      <c r="C112">
        <v>5</v>
      </c>
      <c r="D112" t="s">
        <v>214</v>
      </c>
      <c r="E112">
        <v>8024526</v>
      </c>
      <c r="F112" t="str">
        <f t="shared" ref="F112:F113" si="4">TRIM(MID(D112,3,50))</f>
        <v>Low Income Residential-ESCO</v>
      </c>
      <c r="G112">
        <f t="shared" ref="G112:G113" si="5">VALUE(TRIM(MID(A112,6,2)))</f>
        <v>20</v>
      </c>
    </row>
    <row r="113" spans="1:7" x14ac:dyDescent="0.25">
      <c r="A113" t="s">
        <v>211</v>
      </c>
      <c r="B113" s="146">
        <v>45626</v>
      </c>
      <c r="C113">
        <v>5</v>
      </c>
      <c r="D113" t="s">
        <v>215</v>
      </c>
      <c r="E113">
        <v>4967262</v>
      </c>
      <c r="F113" t="str">
        <f t="shared" si="4"/>
        <v>Low Income Residential-GRID</v>
      </c>
      <c r="G113">
        <f t="shared" si="5"/>
        <v>20</v>
      </c>
    </row>
    <row r="114" spans="1:7" x14ac:dyDescent="0.25">
      <c r="F114"/>
    </row>
    <row r="115" spans="1:7" x14ac:dyDescent="0.25">
      <c r="F115"/>
    </row>
    <row r="116" spans="1:7" x14ac:dyDescent="0.25">
      <c r="F116"/>
    </row>
    <row r="117" spans="1:7" x14ac:dyDescent="0.25">
      <c r="F117"/>
    </row>
    <row r="118" spans="1:7" x14ac:dyDescent="0.25">
      <c r="F118"/>
    </row>
    <row r="119" spans="1:7" x14ac:dyDescent="0.25">
      <c r="F119"/>
    </row>
    <row r="120" spans="1:7" x14ac:dyDescent="0.25">
      <c r="F120"/>
    </row>
    <row r="121" spans="1:7" x14ac:dyDescent="0.25">
      <c r="F121"/>
    </row>
    <row r="122" spans="1:7" x14ac:dyDescent="0.25">
      <c r="F122"/>
    </row>
    <row r="123" spans="1:7" x14ac:dyDescent="0.25">
      <c r="F123"/>
    </row>
    <row r="124" spans="1:7" x14ac:dyDescent="0.25">
      <c r="F124"/>
    </row>
    <row r="125" spans="1:7" x14ac:dyDescent="0.25">
      <c r="F125"/>
    </row>
    <row r="126" spans="1:7" x14ac:dyDescent="0.25">
      <c r="F126"/>
    </row>
    <row r="127" spans="1:7" x14ac:dyDescent="0.25">
      <c r="F127"/>
    </row>
    <row r="128" spans="1:7" x14ac:dyDescent="0.25">
      <c r="F128"/>
    </row>
    <row r="129" spans="6:6" x14ac:dyDescent="0.25">
      <c r="F129"/>
    </row>
    <row r="130" spans="6:6" x14ac:dyDescent="0.25">
      <c r="F130"/>
    </row>
    <row r="131" spans="6:6" x14ac:dyDescent="0.25">
      <c r="F131"/>
    </row>
    <row r="132" spans="6:6" x14ac:dyDescent="0.25">
      <c r="F132"/>
    </row>
    <row r="133" spans="6:6" x14ac:dyDescent="0.25">
      <c r="F133"/>
    </row>
    <row r="134" spans="6:6" x14ac:dyDescent="0.25">
      <c r="F134"/>
    </row>
    <row r="135" spans="6:6" x14ac:dyDescent="0.25">
      <c r="F135"/>
    </row>
    <row r="136" spans="6:6" x14ac:dyDescent="0.25">
      <c r="F136"/>
    </row>
    <row r="137" spans="6:6" x14ac:dyDescent="0.25">
      <c r="F137"/>
    </row>
    <row r="138" spans="6:6" x14ac:dyDescent="0.25">
      <c r="F138"/>
    </row>
    <row r="139" spans="6:6" x14ac:dyDescent="0.25">
      <c r="F139"/>
    </row>
    <row r="140" spans="6:6" x14ac:dyDescent="0.25">
      <c r="F140"/>
    </row>
    <row r="141" spans="6:6" x14ac:dyDescent="0.25">
      <c r="F141"/>
    </row>
    <row r="142" spans="6:6" x14ac:dyDescent="0.25">
      <c r="F142"/>
    </row>
    <row r="143" spans="6:6" x14ac:dyDescent="0.25">
      <c r="F143"/>
    </row>
    <row r="144" spans="6:6" x14ac:dyDescent="0.25">
      <c r="F144"/>
    </row>
    <row r="145" spans="6:6" x14ac:dyDescent="0.25">
      <c r="F145"/>
    </row>
    <row r="146" spans="6:6" x14ac:dyDescent="0.25">
      <c r="F146"/>
    </row>
    <row r="147" spans="6:6" x14ac:dyDescent="0.25">
      <c r="F147"/>
    </row>
    <row r="148" spans="6:6" x14ac:dyDescent="0.25">
      <c r="F148"/>
    </row>
    <row r="149" spans="6:6" x14ac:dyDescent="0.25">
      <c r="F149"/>
    </row>
    <row r="150" spans="6:6" x14ac:dyDescent="0.25">
      <c r="F150"/>
    </row>
    <row r="151" spans="6:6" x14ac:dyDescent="0.25">
      <c r="F151"/>
    </row>
    <row r="152" spans="6:6" x14ac:dyDescent="0.25">
      <c r="F152"/>
    </row>
    <row r="153" spans="6:6" x14ac:dyDescent="0.25">
      <c r="F153"/>
    </row>
    <row r="154" spans="6:6" x14ac:dyDescent="0.25">
      <c r="F154"/>
    </row>
    <row r="155" spans="6:6" x14ac:dyDescent="0.25">
      <c r="F155"/>
    </row>
    <row r="156" spans="6:6" x14ac:dyDescent="0.25">
      <c r="F156"/>
    </row>
    <row r="157" spans="6:6" x14ac:dyDescent="0.25">
      <c r="F157"/>
    </row>
    <row r="158" spans="6:6" x14ac:dyDescent="0.25">
      <c r="F158"/>
    </row>
    <row r="159" spans="6:6" x14ac:dyDescent="0.25">
      <c r="F159"/>
    </row>
    <row r="160" spans="6:6" x14ac:dyDescent="0.25">
      <c r="F160"/>
    </row>
    <row r="161" spans="6:6" x14ac:dyDescent="0.25">
      <c r="F161"/>
    </row>
    <row r="162" spans="6:6" x14ac:dyDescent="0.25">
      <c r="F162"/>
    </row>
    <row r="163" spans="6:6" x14ac:dyDescent="0.25">
      <c r="F163"/>
    </row>
    <row r="164" spans="6:6" x14ac:dyDescent="0.25">
      <c r="F164"/>
    </row>
    <row r="165" spans="6:6" x14ac:dyDescent="0.25">
      <c r="F165"/>
    </row>
    <row r="166" spans="6:6" x14ac:dyDescent="0.25">
      <c r="F166"/>
    </row>
    <row r="167" spans="6:6" x14ac:dyDescent="0.25">
      <c r="F167"/>
    </row>
    <row r="168" spans="6:6" x14ac:dyDescent="0.25">
      <c r="F168"/>
    </row>
    <row r="169" spans="6:6" x14ac:dyDescent="0.25">
      <c r="F169"/>
    </row>
    <row r="170" spans="6:6" x14ac:dyDescent="0.25">
      <c r="F170"/>
    </row>
    <row r="171" spans="6:6" x14ac:dyDescent="0.25">
      <c r="F171"/>
    </row>
    <row r="172" spans="6:6" x14ac:dyDescent="0.25">
      <c r="F172"/>
    </row>
    <row r="173" spans="6:6" x14ac:dyDescent="0.25">
      <c r="F173"/>
    </row>
    <row r="174" spans="6:6" x14ac:dyDescent="0.25">
      <c r="F174"/>
    </row>
    <row r="175" spans="6:6" x14ac:dyDescent="0.25">
      <c r="F175"/>
    </row>
    <row r="176" spans="6:6" x14ac:dyDescent="0.25">
      <c r="F176"/>
    </row>
    <row r="177" spans="6:6" x14ac:dyDescent="0.25">
      <c r="F177"/>
    </row>
    <row r="178" spans="6:6" x14ac:dyDescent="0.25">
      <c r="F178"/>
    </row>
    <row r="179" spans="6:6" x14ac:dyDescent="0.25">
      <c r="F179"/>
    </row>
    <row r="180" spans="6:6" x14ac:dyDescent="0.25">
      <c r="F180"/>
    </row>
    <row r="181" spans="6:6" x14ac:dyDescent="0.25">
      <c r="F181"/>
    </row>
    <row r="182" spans="6:6" x14ac:dyDescent="0.25">
      <c r="F182"/>
    </row>
    <row r="183" spans="6:6" x14ac:dyDescent="0.25">
      <c r="F183"/>
    </row>
    <row r="184" spans="6:6" x14ac:dyDescent="0.25">
      <c r="F184"/>
    </row>
    <row r="185" spans="6:6" x14ac:dyDescent="0.25">
      <c r="F185"/>
    </row>
    <row r="186" spans="6:6" x14ac:dyDescent="0.25">
      <c r="F186"/>
    </row>
    <row r="187" spans="6:6" x14ac:dyDescent="0.25">
      <c r="F187"/>
    </row>
    <row r="188" spans="6:6" x14ac:dyDescent="0.25">
      <c r="F188"/>
    </row>
    <row r="189" spans="6:6" x14ac:dyDescent="0.25">
      <c r="F189"/>
    </row>
    <row r="190" spans="6:6" x14ac:dyDescent="0.25">
      <c r="F190"/>
    </row>
    <row r="191" spans="6:6" x14ac:dyDescent="0.25">
      <c r="F191"/>
    </row>
    <row r="192" spans="6:6" x14ac:dyDescent="0.25">
      <c r="F192"/>
    </row>
    <row r="193" spans="6:6" x14ac:dyDescent="0.25">
      <c r="F193"/>
    </row>
    <row r="194" spans="6:6" x14ac:dyDescent="0.25">
      <c r="F194"/>
    </row>
    <row r="195" spans="6:6" x14ac:dyDescent="0.25">
      <c r="F195"/>
    </row>
    <row r="196" spans="6:6" x14ac:dyDescent="0.25">
      <c r="F196"/>
    </row>
    <row r="197" spans="6:6" x14ac:dyDescent="0.25">
      <c r="F197"/>
    </row>
    <row r="198" spans="6:6" x14ac:dyDescent="0.25">
      <c r="F198"/>
    </row>
    <row r="199" spans="6:6" x14ac:dyDescent="0.25">
      <c r="F199"/>
    </row>
    <row r="200" spans="6:6" x14ac:dyDescent="0.25">
      <c r="F200"/>
    </row>
    <row r="201" spans="6:6" x14ac:dyDescent="0.25">
      <c r="F201"/>
    </row>
    <row r="202" spans="6:6" x14ac:dyDescent="0.25">
      <c r="F202"/>
    </row>
    <row r="203" spans="6:6" x14ac:dyDescent="0.25">
      <c r="F203"/>
    </row>
    <row r="204" spans="6:6" x14ac:dyDescent="0.25">
      <c r="F204"/>
    </row>
    <row r="205" spans="6:6" x14ac:dyDescent="0.25">
      <c r="F205"/>
    </row>
    <row r="206" spans="6:6" x14ac:dyDescent="0.25">
      <c r="F206"/>
    </row>
    <row r="207" spans="6:6" x14ac:dyDescent="0.25">
      <c r="F207"/>
    </row>
    <row r="208" spans="6:6" x14ac:dyDescent="0.25">
      <c r="F208"/>
    </row>
    <row r="209" spans="6:6" x14ac:dyDescent="0.25">
      <c r="F209"/>
    </row>
    <row r="210" spans="6:6" x14ac:dyDescent="0.25">
      <c r="F210"/>
    </row>
    <row r="211" spans="6:6" x14ac:dyDescent="0.25">
      <c r="F211"/>
    </row>
    <row r="212" spans="6:6" x14ac:dyDescent="0.25">
      <c r="F212"/>
    </row>
    <row r="213" spans="6:6" x14ac:dyDescent="0.25">
      <c r="F213"/>
    </row>
    <row r="214" spans="6:6" x14ac:dyDescent="0.25">
      <c r="F214"/>
    </row>
    <row r="215" spans="6:6" x14ac:dyDescent="0.25">
      <c r="F215"/>
    </row>
    <row r="216" spans="6:6" x14ac:dyDescent="0.25">
      <c r="F216"/>
    </row>
    <row r="217" spans="6:6" x14ac:dyDescent="0.25">
      <c r="F217"/>
    </row>
    <row r="218" spans="6:6" x14ac:dyDescent="0.25">
      <c r="F218"/>
    </row>
    <row r="219" spans="6:6" x14ac:dyDescent="0.25">
      <c r="F219"/>
    </row>
    <row r="220" spans="6:6" x14ac:dyDescent="0.25">
      <c r="F220"/>
    </row>
    <row r="221" spans="6:6" x14ac:dyDescent="0.25">
      <c r="F221"/>
    </row>
    <row r="222" spans="6:6" x14ac:dyDescent="0.25">
      <c r="F222"/>
    </row>
    <row r="223" spans="6:6" x14ac:dyDescent="0.25">
      <c r="F223"/>
    </row>
    <row r="224" spans="6:6" x14ac:dyDescent="0.25">
      <c r="F224"/>
    </row>
    <row r="225" spans="6:6" x14ac:dyDescent="0.25">
      <c r="F225"/>
    </row>
    <row r="226" spans="6:6" x14ac:dyDescent="0.25">
      <c r="F226"/>
    </row>
    <row r="227" spans="6:6" x14ac:dyDescent="0.25">
      <c r="F227"/>
    </row>
    <row r="228" spans="6:6" x14ac:dyDescent="0.25">
      <c r="F228"/>
    </row>
    <row r="229" spans="6:6" x14ac:dyDescent="0.25">
      <c r="F229"/>
    </row>
    <row r="230" spans="6:6" x14ac:dyDescent="0.25">
      <c r="F230"/>
    </row>
    <row r="231" spans="6:6" x14ac:dyDescent="0.25">
      <c r="F231"/>
    </row>
    <row r="232" spans="6:6" x14ac:dyDescent="0.25">
      <c r="F232"/>
    </row>
    <row r="233" spans="6:6" x14ac:dyDescent="0.25">
      <c r="F233"/>
    </row>
    <row r="234" spans="6:6" x14ac:dyDescent="0.25">
      <c r="F234"/>
    </row>
    <row r="235" spans="6:6" x14ac:dyDescent="0.25">
      <c r="F235"/>
    </row>
    <row r="236" spans="6:6" x14ac:dyDescent="0.25">
      <c r="F236"/>
    </row>
    <row r="237" spans="6:6" x14ac:dyDescent="0.25">
      <c r="F237"/>
    </row>
    <row r="238" spans="6:6" x14ac:dyDescent="0.25">
      <c r="F238"/>
    </row>
    <row r="239" spans="6:6" x14ac:dyDescent="0.25">
      <c r="F239"/>
    </row>
    <row r="240" spans="6:6" x14ac:dyDescent="0.25">
      <c r="F240"/>
    </row>
    <row r="241" spans="6:6" x14ac:dyDescent="0.25">
      <c r="F241"/>
    </row>
    <row r="242" spans="6:6" x14ac:dyDescent="0.25">
      <c r="F242"/>
    </row>
    <row r="243" spans="6:6" x14ac:dyDescent="0.25">
      <c r="F243"/>
    </row>
    <row r="244" spans="6:6" x14ac:dyDescent="0.25">
      <c r="F244"/>
    </row>
    <row r="245" spans="6:6" x14ac:dyDescent="0.25">
      <c r="F245"/>
    </row>
    <row r="246" spans="6:6" x14ac:dyDescent="0.25">
      <c r="F246"/>
    </row>
    <row r="247" spans="6:6" x14ac:dyDescent="0.25">
      <c r="F247"/>
    </row>
    <row r="248" spans="6:6" x14ac:dyDescent="0.25">
      <c r="F248"/>
    </row>
    <row r="249" spans="6:6" x14ac:dyDescent="0.25">
      <c r="F249"/>
    </row>
    <row r="250" spans="6:6" x14ac:dyDescent="0.25">
      <c r="F250"/>
    </row>
    <row r="251" spans="6:6" x14ac:dyDescent="0.25">
      <c r="F251"/>
    </row>
    <row r="252" spans="6:6" x14ac:dyDescent="0.25">
      <c r="F252"/>
    </row>
    <row r="253" spans="6:6" x14ac:dyDescent="0.25">
      <c r="F253"/>
    </row>
    <row r="254" spans="6:6" x14ac:dyDescent="0.25">
      <c r="F254"/>
    </row>
    <row r="255" spans="6:6" x14ac:dyDescent="0.25">
      <c r="F255"/>
    </row>
    <row r="256" spans="6:6" x14ac:dyDescent="0.25">
      <c r="F256"/>
    </row>
    <row r="257" spans="6:6" x14ac:dyDescent="0.25">
      <c r="F257"/>
    </row>
    <row r="258" spans="6:6" x14ac:dyDescent="0.25">
      <c r="F258"/>
    </row>
    <row r="259" spans="6:6" x14ac:dyDescent="0.25">
      <c r="F259"/>
    </row>
    <row r="260" spans="6:6" x14ac:dyDescent="0.25">
      <c r="F260"/>
    </row>
    <row r="261" spans="6:6" x14ac:dyDescent="0.25">
      <c r="F261"/>
    </row>
    <row r="262" spans="6:6" x14ac:dyDescent="0.25">
      <c r="F262"/>
    </row>
    <row r="263" spans="6:6" x14ac:dyDescent="0.25">
      <c r="F263"/>
    </row>
    <row r="264" spans="6:6" x14ac:dyDescent="0.25">
      <c r="F264"/>
    </row>
    <row r="265" spans="6:6" x14ac:dyDescent="0.25">
      <c r="F265"/>
    </row>
    <row r="266" spans="6:6" x14ac:dyDescent="0.25">
      <c r="F266"/>
    </row>
    <row r="267" spans="6:6" x14ac:dyDescent="0.25">
      <c r="F267"/>
    </row>
    <row r="268" spans="6:6" x14ac:dyDescent="0.25">
      <c r="F268"/>
    </row>
    <row r="269" spans="6:6" x14ac:dyDescent="0.25">
      <c r="F269"/>
    </row>
    <row r="270" spans="6:6" x14ac:dyDescent="0.25">
      <c r="F270"/>
    </row>
    <row r="271" spans="6:6" x14ac:dyDescent="0.25">
      <c r="F271"/>
    </row>
    <row r="272" spans="6:6" x14ac:dyDescent="0.25">
      <c r="F272"/>
    </row>
    <row r="273" spans="6:6" x14ac:dyDescent="0.25">
      <c r="F273"/>
    </row>
    <row r="274" spans="6:6" x14ac:dyDescent="0.25">
      <c r="F274"/>
    </row>
    <row r="275" spans="6:6" x14ac:dyDescent="0.25">
      <c r="F275"/>
    </row>
    <row r="276" spans="6:6" x14ac:dyDescent="0.25">
      <c r="F276"/>
    </row>
    <row r="277" spans="6:6" x14ac:dyDescent="0.25">
      <c r="F277"/>
    </row>
    <row r="278" spans="6:6" x14ac:dyDescent="0.25">
      <c r="F278"/>
    </row>
    <row r="279" spans="6:6" x14ac:dyDescent="0.25">
      <c r="F279"/>
    </row>
    <row r="280" spans="6:6" x14ac:dyDescent="0.25">
      <c r="F280"/>
    </row>
    <row r="281" spans="6:6" x14ac:dyDescent="0.25">
      <c r="F281"/>
    </row>
    <row r="282" spans="6:6" x14ac:dyDescent="0.25">
      <c r="F282"/>
    </row>
    <row r="283" spans="6:6" x14ac:dyDescent="0.25">
      <c r="F283"/>
    </row>
    <row r="284" spans="6:6" x14ac:dyDescent="0.25">
      <c r="F284"/>
    </row>
    <row r="285" spans="6:6" x14ac:dyDescent="0.25">
      <c r="F285"/>
    </row>
    <row r="286" spans="6:6" x14ac:dyDescent="0.25">
      <c r="F286"/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L111"/>
  <sheetViews>
    <sheetView workbookViewId="0">
      <pane ySplit="1" topLeftCell="A2" activePane="bottomLeft" state="frozen"/>
      <selection activeCell="N11" sqref="N11"/>
      <selection pane="bottomLeft" activeCell="N11" sqref="N11"/>
    </sheetView>
  </sheetViews>
  <sheetFormatPr defaultRowHeight="15" x14ac:dyDescent="0.25"/>
  <cols>
    <col min="1" max="1" width="16.28515625" bestFit="1" customWidth="1"/>
    <col min="2" max="2" width="12" style="146" customWidth="1"/>
    <col min="3" max="3" width="9.42578125" bestFit="1" customWidth="1"/>
    <col min="4" max="4" width="27.28515625" bestFit="1" customWidth="1"/>
    <col min="5" max="5" width="11.7109375" bestFit="1" customWidth="1"/>
    <col min="6" max="6" width="30.7109375" customWidth="1"/>
    <col min="7" max="7" width="14.7109375" customWidth="1"/>
    <col min="9" max="9" width="31.5703125" bestFit="1" customWidth="1"/>
    <col min="10" max="10" width="16.28515625" bestFit="1" customWidth="1"/>
    <col min="11" max="11" width="12.5703125" bestFit="1" customWidth="1"/>
    <col min="12" max="12" width="9" bestFit="1" customWidth="1"/>
    <col min="13" max="13" width="11.28515625" bestFit="1" customWidth="1"/>
    <col min="14" max="14" width="12.140625" bestFit="1" customWidth="1"/>
    <col min="15" max="15" width="11.28515625" bestFit="1" customWidth="1"/>
    <col min="16" max="16" width="5" bestFit="1" customWidth="1"/>
    <col min="17" max="17" width="4.85546875" bestFit="1" customWidth="1"/>
    <col min="18" max="18" width="7.85546875" bestFit="1" customWidth="1"/>
    <col min="19" max="19" width="5.85546875" bestFit="1" customWidth="1"/>
    <col min="20" max="20" width="6" bestFit="1" customWidth="1"/>
    <col min="21" max="21" width="9" bestFit="1" customWidth="1"/>
    <col min="22" max="22" width="6" bestFit="1" customWidth="1"/>
    <col min="23" max="23" width="5" bestFit="1" customWidth="1"/>
    <col min="24" max="24" width="6.85546875" bestFit="1" customWidth="1"/>
    <col min="25" max="25" width="5.85546875" bestFit="1" customWidth="1"/>
    <col min="26" max="26" width="3.85546875" bestFit="1" customWidth="1"/>
    <col min="27" max="27" width="6" bestFit="1" customWidth="1"/>
    <col min="28" max="28" width="9" bestFit="1" customWidth="1"/>
    <col min="29" max="30" width="5.85546875" bestFit="1" customWidth="1"/>
    <col min="31" max="31" width="3.85546875" bestFit="1" customWidth="1"/>
    <col min="32" max="32" width="4.85546875" bestFit="1" customWidth="1"/>
    <col min="33" max="34" width="6" bestFit="1" customWidth="1"/>
    <col min="35" max="35" width="5.85546875" bestFit="1" customWidth="1"/>
    <col min="36" max="37" width="4.85546875" bestFit="1" customWidth="1"/>
    <col min="38" max="38" width="8" bestFit="1" customWidth="1"/>
    <col min="39" max="39" width="8.85546875" bestFit="1" customWidth="1"/>
    <col min="40" max="40" width="7" bestFit="1" customWidth="1"/>
    <col min="41" max="41" width="7.85546875" bestFit="1" customWidth="1"/>
    <col min="42" max="42" width="9" bestFit="1" customWidth="1"/>
    <col min="43" max="43" width="6.85546875" bestFit="1" customWidth="1"/>
    <col min="44" max="44" width="9" bestFit="1" customWidth="1"/>
    <col min="45" max="45" width="7.85546875" bestFit="1" customWidth="1"/>
    <col min="46" max="46" width="6.85546875" bestFit="1" customWidth="1"/>
    <col min="47" max="47" width="7.85546875" bestFit="1" customWidth="1"/>
    <col min="48" max="48" width="8" bestFit="1" customWidth="1"/>
    <col min="49" max="49" width="8.85546875" bestFit="1" customWidth="1"/>
    <col min="50" max="50" width="9" bestFit="1" customWidth="1"/>
    <col min="51" max="53" width="7.85546875" bestFit="1" customWidth="1"/>
    <col min="54" max="55" width="9" bestFit="1" customWidth="1"/>
    <col min="56" max="56" width="8" bestFit="1" customWidth="1"/>
    <col min="57" max="57" width="9" bestFit="1" customWidth="1"/>
    <col min="58" max="58" width="7.85546875" bestFit="1" customWidth="1"/>
    <col min="59" max="59" width="8.85546875" bestFit="1" customWidth="1"/>
    <col min="60" max="60" width="10.85546875" bestFit="1" customWidth="1"/>
    <col min="61" max="61" width="8.85546875" bestFit="1" customWidth="1"/>
    <col min="62" max="62" width="9.85546875" bestFit="1" customWidth="1"/>
    <col min="63" max="63" width="10" bestFit="1" customWidth="1"/>
    <col min="64" max="64" width="9.85546875" bestFit="1" customWidth="1"/>
    <col min="65" max="65" width="10.85546875" bestFit="1" customWidth="1"/>
    <col min="66" max="66" width="12.85546875" bestFit="1" customWidth="1"/>
    <col min="67" max="67" width="10.85546875" bestFit="1" customWidth="1"/>
    <col min="68" max="70" width="11.85546875" bestFit="1" customWidth="1"/>
    <col min="71" max="72" width="12.85546875" bestFit="1" customWidth="1"/>
    <col min="73" max="73" width="10.85546875" bestFit="1" customWidth="1"/>
    <col min="74" max="76" width="11.85546875" bestFit="1" customWidth="1"/>
    <col min="77" max="77" width="12.85546875" bestFit="1" customWidth="1"/>
    <col min="78" max="78" width="9.85546875" bestFit="1" customWidth="1"/>
    <col min="79" max="79" width="7.85546875" bestFit="1" customWidth="1"/>
    <col min="80" max="82" width="8.85546875" bestFit="1" customWidth="1"/>
    <col min="83" max="84" width="9.85546875" bestFit="1" customWidth="1"/>
    <col min="85" max="85" width="7.85546875" bestFit="1" customWidth="1"/>
    <col min="86" max="88" width="8.85546875" bestFit="1" customWidth="1"/>
    <col min="89" max="89" width="9.85546875" bestFit="1" customWidth="1"/>
    <col min="90" max="90" width="7.85546875" bestFit="1" customWidth="1"/>
    <col min="91" max="92" width="8" bestFit="1" customWidth="1"/>
    <col min="93" max="93" width="7" bestFit="1" customWidth="1"/>
    <col min="94" max="94" width="7.85546875" bestFit="1" customWidth="1"/>
    <col min="95" max="95" width="9" bestFit="1" customWidth="1"/>
    <col min="96" max="96" width="8" bestFit="1" customWidth="1"/>
    <col min="97" max="98" width="8.85546875" bestFit="1" customWidth="1"/>
    <col min="99" max="99" width="7.85546875" bestFit="1" customWidth="1"/>
    <col min="100" max="100" width="9.85546875" bestFit="1" customWidth="1"/>
    <col min="101" max="102" width="4.85546875" bestFit="1" customWidth="1"/>
    <col min="103" max="104" width="3.85546875" bestFit="1" customWidth="1"/>
    <col min="105" max="106" width="4.85546875" bestFit="1" customWidth="1"/>
    <col min="107" max="107" width="9.85546875" bestFit="1" customWidth="1"/>
    <col min="108" max="108" width="7.85546875" bestFit="1" customWidth="1"/>
    <col min="109" max="111" width="8.85546875" bestFit="1" customWidth="1"/>
    <col min="112" max="112" width="9.85546875" bestFit="1" customWidth="1"/>
    <col min="113" max="113" width="7.7109375" bestFit="1" customWidth="1"/>
  </cols>
  <sheetData>
    <row r="1" spans="1:12" x14ac:dyDescent="0.25">
      <c r="A1" s="1" t="s">
        <v>188</v>
      </c>
      <c r="B1" s="456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2" x14ac:dyDescent="0.25">
      <c r="A2" t="s">
        <v>195</v>
      </c>
      <c r="B2" s="146">
        <v>45626</v>
      </c>
      <c r="C2">
        <v>6</v>
      </c>
      <c r="D2" t="s">
        <v>212</v>
      </c>
      <c r="E2">
        <v>7844</v>
      </c>
      <c r="F2" t="str">
        <f t="shared" ref="F2:F65" si="0">TRIM(MID(D2,3,50))</f>
        <v>Residential-ESCO</v>
      </c>
      <c r="G2">
        <f t="shared" ref="G2:G65" si="1">VALUE(TRIM(MID(A2,6,2)))</f>
        <v>1</v>
      </c>
      <c r="I2" s="147" t="s">
        <v>196</v>
      </c>
      <c r="J2" s="147" t="s">
        <v>197</v>
      </c>
    </row>
    <row r="3" spans="1:12" x14ac:dyDescent="0.25">
      <c r="A3" t="s">
        <v>195</v>
      </c>
      <c r="B3" s="146">
        <v>45626</v>
      </c>
      <c r="C3">
        <v>6</v>
      </c>
      <c r="D3" t="s">
        <v>213</v>
      </c>
      <c r="E3">
        <v>590127</v>
      </c>
      <c r="F3" t="str">
        <f t="shared" si="0"/>
        <v>Residential-GRID</v>
      </c>
      <c r="G3">
        <f t="shared" si="1"/>
        <v>1</v>
      </c>
      <c r="J3" t="s">
        <v>247</v>
      </c>
      <c r="K3" s="146">
        <v>45626</v>
      </c>
    </row>
    <row r="4" spans="1:12" x14ac:dyDescent="0.25">
      <c r="A4" t="s">
        <v>195</v>
      </c>
      <c r="B4" s="146">
        <v>45626</v>
      </c>
      <c r="C4">
        <v>6</v>
      </c>
      <c r="D4" t="s">
        <v>214</v>
      </c>
      <c r="E4">
        <v>1232</v>
      </c>
      <c r="F4" t="str">
        <f t="shared" si="0"/>
        <v>Low Income Residential-ESCO</v>
      </c>
      <c r="G4">
        <f t="shared" si="1"/>
        <v>1</v>
      </c>
      <c r="I4" s="147" t="s">
        <v>198</v>
      </c>
      <c r="J4" t="s">
        <v>247</v>
      </c>
      <c r="K4">
        <v>6</v>
      </c>
      <c r="L4">
        <v>7</v>
      </c>
    </row>
    <row r="5" spans="1:12" x14ac:dyDescent="0.25">
      <c r="A5" t="s">
        <v>195</v>
      </c>
      <c r="B5" s="146">
        <v>45626</v>
      </c>
      <c r="C5">
        <v>6</v>
      </c>
      <c r="D5" t="s">
        <v>215</v>
      </c>
      <c r="E5">
        <v>75272</v>
      </c>
      <c r="F5" t="str">
        <f t="shared" si="0"/>
        <v>Low Income Residential-GRID</v>
      </c>
      <c r="G5">
        <f t="shared" si="1"/>
        <v>1</v>
      </c>
      <c r="I5" s="2">
        <v>1</v>
      </c>
      <c r="J5" s="370"/>
      <c r="K5" s="370">
        <v>674475</v>
      </c>
      <c r="L5" s="370">
        <v>200844</v>
      </c>
    </row>
    <row r="6" spans="1:12" x14ac:dyDescent="0.25">
      <c r="A6" t="s">
        <v>195</v>
      </c>
      <c r="B6" s="146">
        <v>45626</v>
      </c>
      <c r="C6">
        <v>7</v>
      </c>
      <c r="D6" t="s">
        <v>212</v>
      </c>
      <c r="E6">
        <v>1732</v>
      </c>
      <c r="F6" t="str">
        <f t="shared" si="0"/>
        <v>Residential-ESCO</v>
      </c>
      <c r="G6">
        <f t="shared" si="1"/>
        <v>1</v>
      </c>
      <c r="I6" s="148" t="s">
        <v>233</v>
      </c>
      <c r="J6" s="370"/>
      <c r="K6" s="370">
        <v>1232</v>
      </c>
      <c r="L6" s="370">
        <v>236</v>
      </c>
    </row>
    <row r="7" spans="1:12" x14ac:dyDescent="0.25">
      <c r="A7" t="s">
        <v>195</v>
      </c>
      <c r="B7" s="146">
        <v>45626</v>
      </c>
      <c r="C7">
        <v>7</v>
      </c>
      <c r="D7" t="s">
        <v>213</v>
      </c>
      <c r="E7">
        <v>179263</v>
      </c>
      <c r="F7" t="str">
        <f t="shared" si="0"/>
        <v>Residential-GRID</v>
      </c>
      <c r="G7">
        <f t="shared" si="1"/>
        <v>1</v>
      </c>
      <c r="I7" s="148" t="s">
        <v>216</v>
      </c>
      <c r="J7" s="370"/>
      <c r="K7" s="370">
        <v>75272</v>
      </c>
      <c r="L7" s="370">
        <v>19613</v>
      </c>
    </row>
    <row r="8" spans="1:12" x14ac:dyDescent="0.25">
      <c r="A8" t="s">
        <v>195</v>
      </c>
      <c r="B8" s="146">
        <v>45626</v>
      </c>
      <c r="C8">
        <v>7</v>
      </c>
      <c r="D8" t="s">
        <v>214</v>
      </c>
      <c r="E8">
        <v>236</v>
      </c>
      <c r="F8" t="str">
        <f t="shared" si="0"/>
        <v>Low Income Residential-ESCO</v>
      </c>
      <c r="G8">
        <f t="shared" si="1"/>
        <v>1</v>
      </c>
      <c r="I8" s="148" t="s">
        <v>234</v>
      </c>
      <c r="J8" s="370"/>
      <c r="K8" s="370">
        <v>7844</v>
      </c>
      <c r="L8" s="370">
        <v>1732</v>
      </c>
    </row>
    <row r="9" spans="1:12" x14ac:dyDescent="0.25">
      <c r="A9" t="s">
        <v>195</v>
      </c>
      <c r="B9" s="146">
        <v>45626</v>
      </c>
      <c r="C9">
        <v>7</v>
      </c>
      <c r="D9" t="s">
        <v>215</v>
      </c>
      <c r="E9">
        <v>19613</v>
      </c>
      <c r="F9" t="str">
        <f t="shared" si="0"/>
        <v>Low Income Residential-GRID</v>
      </c>
      <c r="G9">
        <f t="shared" si="1"/>
        <v>1</v>
      </c>
      <c r="I9" s="148" t="s">
        <v>217</v>
      </c>
      <c r="J9" s="370"/>
      <c r="K9" s="370">
        <v>590127</v>
      </c>
      <c r="L9" s="370">
        <v>179263</v>
      </c>
    </row>
    <row r="10" spans="1:12" x14ac:dyDescent="0.25">
      <c r="A10" t="s">
        <v>199</v>
      </c>
      <c r="B10" s="146">
        <v>45626</v>
      </c>
      <c r="C10">
        <v>6</v>
      </c>
      <c r="D10" t="s">
        <v>212</v>
      </c>
      <c r="E10">
        <v>659</v>
      </c>
      <c r="F10" t="str">
        <f t="shared" si="0"/>
        <v>Residential-ESCO</v>
      </c>
      <c r="G10">
        <f t="shared" si="1"/>
        <v>2</v>
      </c>
      <c r="I10" s="2">
        <v>2</v>
      </c>
      <c r="J10" s="370"/>
      <c r="K10" s="370">
        <v>129040</v>
      </c>
      <c r="L10" s="370">
        <v>29046</v>
      </c>
    </row>
    <row r="11" spans="1:12" x14ac:dyDescent="0.25">
      <c r="A11" t="s">
        <v>199</v>
      </c>
      <c r="B11" s="146">
        <v>45626</v>
      </c>
      <c r="C11">
        <v>6</v>
      </c>
      <c r="D11" t="s">
        <v>213</v>
      </c>
      <c r="E11">
        <v>95319</v>
      </c>
      <c r="F11" t="str">
        <f t="shared" si="0"/>
        <v>Residential-GRID</v>
      </c>
      <c r="G11">
        <f t="shared" si="1"/>
        <v>2</v>
      </c>
      <c r="I11" s="148" t="s">
        <v>233</v>
      </c>
      <c r="J11" s="370"/>
      <c r="K11" s="370">
        <v>168</v>
      </c>
      <c r="L11" s="370">
        <v>26</v>
      </c>
    </row>
    <row r="12" spans="1:12" x14ac:dyDescent="0.25">
      <c r="A12" t="s">
        <v>199</v>
      </c>
      <c r="B12" s="146">
        <v>45626</v>
      </c>
      <c r="C12">
        <v>6</v>
      </c>
      <c r="D12" t="s">
        <v>214</v>
      </c>
      <c r="E12">
        <v>168</v>
      </c>
      <c r="F12" t="str">
        <f t="shared" si="0"/>
        <v>Low Income Residential-ESCO</v>
      </c>
      <c r="G12">
        <f t="shared" si="1"/>
        <v>2</v>
      </c>
      <c r="I12" s="148" t="s">
        <v>216</v>
      </c>
      <c r="J12" s="370"/>
      <c r="K12" s="370">
        <v>32894</v>
      </c>
      <c r="L12" s="370">
        <v>7505</v>
      </c>
    </row>
    <row r="13" spans="1:12" x14ac:dyDescent="0.25">
      <c r="A13" t="s">
        <v>199</v>
      </c>
      <c r="B13" s="146">
        <v>45626</v>
      </c>
      <c r="C13">
        <v>6</v>
      </c>
      <c r="D13" t="s">
        <v>215</v>
      </c>
      <c r="E13">
        <v>32894</v>
      </c>
      <c r="F13" t="str">
        <f t="shared" si="0"/>
        <v>Low Income Residential-GRID</v>
      </c>
      <c r="G13">
        <f t="shared" si="1"/>
        <v>2</v>
      </c>
      <c r="I13" s="148" t="s">
        <v>234</v>
      </c>
      <c r="J13" s="370"/>
      <c r="K13" s="370">
        <v>659</v>
      </c>
      <c r="L13" s="370">
        <v>128</v>
      </c>
    </row>
    <row r="14" spans="1:12" x14ac:dyDescent="0.25">
      <c r="A14" t="s">
        <v>199</v>
      </c>
      <c r="B14" s="146">
        <v>45626</v>
      </c>
      <c r="C14">
        <v>7</v>
      </c>
      <c r="D14" t="s">
        <v>212</v>
      </c>
      <c r="E14">
        <v>128</v>
      </c>
      <c r="F14" t="str">
        <f t="shared" si="0"/>
        <v>Residential-ESCO</v>
      </c>
      <c r="G14">
        <f t="shared" si="1"/>
        <v>2</v>
      </c>
      <c r="I14" s="148" t="s">
        <v>217</v>
      </c>
      <c r="J14" s="370"/>
      <c r="K14" s="370">
        <v>95319</v>
      </c>
      <c r="L14" s="370">
        <v>21387</v>
      </c>
    </row>
    <row r="15" spans="1:12" x14ac:dyDescent="0.25">
      <c r="A15" t="s">
        <v>199</v>
      </c>
      <c r="B15" s="146">
        <v>45626</v>
      </c>
      <c r="C15">
        <v>7</v>
      </c>
      <c r="D15" t="s">
        <v>213</v>
      </c>
      <c r="E15">
        <v>21387</v>
      </c>
      <c r="F15" t="str">
        <f t="shared" si="0"/>
        <v>Residential-GRID</v>
      </c>
      <c r="G15">
        <f t="shared" si="1"/>
        <v>2</v>
      </c>
      <c r="I15" s="2">
        <v>3</v>
      </c>
      <c r="J15" s="370"/>
      <c r="K15" s="370">
        <v>44330</v>
      </c>
      <c r="L15" s="370">
        <v>11327</v>
      </c>
    </row>
    <row r="16" spans="1:12" x14ac:dyDescent="0.25">
      <c r="A16" t="s">
        <v>199</v>
      </c>
      <c r="B16" s="146">
        <v>45626</v>
      </c>
      <c r="C16">
        <v>7</v>
      </c>
      <c r="D16" t="s">
        <v>214</v>
      </c>
      <c r="E16">
        <v>26</v>
      </c>
      <c r="F16" t="str">
        <f t="shared" si="0"/>
        <v>Low Income Residential-ESCO</v>
      </c>
      <c r="G16">
        <f t="shared" si="1"/>
        <v>2</v>
      </c>
      <c r="I16" s="148" t="s">
        <v>233</v>
      </c>
      <c r="J16" s="370"/>
      <c r="K16" s="370">
        <v>87</v>
      </c>
      <c r="L16" s="370">
        <v>10</v>
      </c>
    </row>
    <row r="17" spans="1:12" x14ac:dyDescent="0.25">
      <c r="A17" t="s">
        <v>199</v>
      </c>
      <c r="B17" s="146">
        <v>45626</v>
      </c>
      <c r="C17">
        <v>7</v>
      </c>
      <c r="D17" t="s">
        <v>215</v>
      </c>
      <c r="E17">
        <v>7505</v>
      </c>
      <c r="F17" t="str">
        <f t="shared" si="0"/>
        <v>Low Income Residential-GRID</v>
      </c>
      <c r="G17">
        <f t="shared" si="1"/>
        <v>2</v>
      </c>
      <c r="I17" s="148" t="s">
        <v>216</v>
      </c>
      <c r="J17" s="370"/>
      <c r="K17" s="370">
        <v>4949</v>
      </c>
      <c r="L17" s="370">
        <v>1194</v>
      </c>
    </row>
    <row r="18" spans="1:12" x14ac:dyDescent="0.25">
      <c r="A18" t="s">
        <v>200</v>
      </c>
      <c r="B18" s="146">
        <v>45626</v>
      </c>
      <c r="C18">
        <v>6</v>
      </c>
      <c r="D18" t="s">
        <v>212</v>
      </c>
      <c r="E18">
        <v>458</v>
      </c>
      <c r="F18" t="str">
        <f t="shared" si="0"/>
        <v>Residential-ESCO</v>
      </c>
      <c r="G18">
        <f t="shared" si="1"/>
        <v>3</v>
      </c>
      <c r="I18" s="148" t="s">
        <v>234</v>
      </c>
      <c r="J18" s="370"/>
      <c r="K18" s="370">
        <v>458</v>
      </c>
      <c r="L18" s="370">
        <v>77</v>
      </c>
    </row>
    <row r="19" spans="1:12" x14ac:dyDescent="0.25">
      <c r="A19" t="s">
        <v>200</v>
      </c>
      <c r="B19" s="146">
        <v>45626</v>
      </c>
      <c r="C19">
        <v>6</v>
      </c>
      <c r="D19" t="s">
        <v>213</v>
      </c>
      <c r="E19">
        <v>38836</v>
      </c>
      <c r="F19" t="str">
        <f t="shared" si="0"/>
        <v>Residential-GRID</v>
      </c>
      <c r="G19">
        <f t="shared" si="1"/>
        <v>3</v>
      </c>
      <c r="I19" s="148" t="s">
        <v>217</v>
      </c>
      <c r="J19" s="370"/>
      <c r="K19" s="370">
        <v>38836</v>
      </c>
      <c r="L19" s="370">
        <v>10046</v>
      </c>
    </row>
    <row r="20" spans="1:12" x14ac:dyDescent="0.25">
      <c r="A20" t="s">
        <v>200</v>
      </c>
      <c r="B20" s="146">
        <v>45626</v>
      </c>
      <c r="C20">
        <v>6</v>
      </c>
      <c r="D20" t="s">
        <v>214</v>
      </c>
      <c r="E20">
        <v>87</v>
      </c>
      <c r="F20" t="str">
        <f t="shared" si="0"/>
        <v>Low Income Residential-ESCO</v>
      </c>
      <c r="G20">
        <f t="shared" si="1"/>
        <v>3</v>
      </c>
      <c r="I20" s="2">
        <v>4</v>
      </c>
      <c r="J20" s="370"/>
      <c r="K20" s="370">
        <v>16978</v>
      </c>
      <c r="L20" s="370">
        <v>3480</v>
      </c>
    </row>
    <row r="21" spans="1:12" x14ac:dyDescent="0.25">
      <c r="A21" t="s">
        <v>200</v>
      </c>
      <c r="B21" s="146">
        <v>45626</v>
      </c>
      <c r="C21">
        <v>6</v>
      </c>
      <c r="D21" t="s">
        <v>215</v>
      </c>
      <c r="E21">
        <v>4949</v>
      </c>
      <c r="F21" t="str">
        <f t="shared" si="0"/>
        <v>Low Income Residential-GRID</v>
      </c>
      <c r="G21">
        <f t="shared" si="1"/>
        <v>3</v>
      </c>
      <c r="I21" s="148" t="s">
        <v>233</v>
      </c>
      <c r="J21" s="370"/>
      <c r="K21" s="370">
        <v>17</v>
      </c>
      <c r="L21" s="370">
        <v>3</v>
      </c>
    </row>
    <row r="22" spans="1:12" x14ac:dyDescent="0.25">
      <c r="A22" t="s">
        <v>200</v>
      </c>
      <c r="B22" s="146">
        <v>45626</v>
      </c>
      <c r="C22">
        <v>7</v>
      </c>
      <c r="D22" t="s">
        <v>212</v>
      </c>
      <c r="E22">
        <v>77</v>
      </c>
      <c r="F22" t="str">
        <f t="shared" si="0"/>
        <v>Residential-ESCO</v>
      </c>
      <c r="G22">
        <f t="shared" si="1"/>
        <v>3</v>
      </c>
      <c r="I22" s="148" t="s">
        <v>216</v>
      </c>
      <c r="J22" s="370"/>
      <c r="K22" s="370">
        <v>2371</v>
      </c>
      <c r="L22" s="370">
        <v>557</v>
      </c>
    </row>
    <row r="23" spans="1:12" x14ac:dyDescent="0.25">
      <c r="A23" t="s">
        <v>200</v>
      </c>
      <c r="B23" s="146">
        <v>45626</v>
      </c>
      <c r="C23">
        <v>7</v>
      </c>
      <c r="D23" t="s">
        <v>213</v>
      </c>
      <c r="E23">
        <v>10046</v>
      </c>
      <c r="F23" t="str">
        <f t="shared" si="0"/>
        <v>Residential-GRID</v>
      </c>
      <c r="G23">
        <f t="shared" si="1"/>
        <v>3</v>
      </c>
      <c r="I23" s="148" t="s">
        <v>234</v>
      </c>
      <c r="J23" s="370"/>
      <c r="K23" s="370">
        <v>87</v>
      </c>
      <c r="L23" s="370">
        <v>13</v>
      </c>
    </row>
    <row r="24" spans="1:12" x14ac:dyDescent="0.25">
      <c r="A24" t="s">
        <v>200</v>
      </c>
      <c r="B24" s="146">
        <v>45626</v>
      </c>
      <c r="C24">
        <v>7</v>
      </c>
      <c r="D24" t="s">
        <v>214</v>
      </c>
      <c r="E24">
        <v>10</v>
      </c>
      <c r="F24" t="str">
        <f t="shared" si="0"/>
        <v>Low Income Residential-ESCO</v>
      </c>
      <c r="G24">
        <f t="shared" si="1"/>
        <v>3</v>
      </c>
      <c r="I24" s="148" t="s">
        <v>217</v>
      </c>
      <c r="J24" s="370"/>
      <c r="K24" s="370">
        <v>14503</v>
      </c>
      <c r="L24" s="370">
        <v>2907</v>
      </c>
    </row>
    <row r="25" spans="1:12" x14ac:dyDescent="0.25">
      <c r="A25" t="s">
        <v>200</v>
      </c>
      <c r="B25" s="146">
        <v>45626</v>
      </c>
      <c r="C25">
        <v>7</v>
      </c>
      <c r="D25" t="s">
        <v>215</v>
      </c>
      <c r="E25">
        <v>1194</v>
      </c>
      <c r="F25" t="str">
        <f t="shared" si="0"/>
        <v>Low Income Residential-GRID</v>
      </c>
      <c r="G25">
        <f t="shared" si="1"/>
        <v>3</v>
      </c>
      <c r="I25" s="2">
        <v>5</v>
      </c>
      <c r="J25" s="370"/>
      <c r="K25" s="370">
        <v>67732</v>
      </c>
      <c r="L25" s="370">
        <v>14239</v>
      </c>
    </row>
    <row r="26" spans="1:12" x14ac:dyDescent="0.25">
      <c r="A26" t="s">
        <v>201</v>
      </c>
      <c r="B26" s="146">
        <v>45626</v>
      </c>
      <c r="C26">
        <v>6</v>
      </c>
      <c r="D26" t="s">
        <v>212</v>
      </c>
      <c r="E26">
        <v>87</v>
      </c>
      <c r="F26" t="str">
        <f t="shared" si="0"/>
        <v>Residential-ESCO</v>
      </c>
      <c r="G26">
        <f t="shared" si="1"/>
        <v>4</v>
      </c>
      <c r="I26" s="148" t="s">
        <v>233</v>
      </c>
      <c r="J26" s="370"/>
      <c r="K26" s="370">
        <v>64</v>
      </c>
      <c r="L26" s="370">
        <v>13</v>
      </c>
    </row>
    <row r="27" spans="1:12" x14ac:dyDescent="0.25">
      <c r="A27" t="s">
        <v>201</v>
      </c>
      <c r="B27" s="146">
        <v>45626</v>
      </c>
      <c r="C27">
        <v>6</v>
      </c>
      <c r="D27" t="s">
        <v>213</v>
      </c>
      <c r="E27">
        <v>14503</v>
      </c>
      <c r="F27" t="str">
        <f t="shared" si="0"/>
        <v>Residential-GRID</v>
      </c>
      <c r="G27">
        <f t="shared" si="1"/>
        <v>4</v>
      </c>
      <c r="I27" s="148" t="s">
        <v>216</v>
      </c>
      <c r="J27" s="370"/>
      <c r="K27" s="370">
        <v>25574</v>
      </c>
      <c r="L27" s="370">
        <v>5754</v>
      </c>
    </row>
    <row r="28" spans="1:12" x14ac:dyDescent="0.25">
      <c r="A28" t="s">
        <v>201</v>
      </c>
      <c r="B28" s="146">
        <v>45626</v>
      </c>
      <c r="C28">
        <v>6</v>
      </c>
      <c r="D28" t="s">
        <v>214</v>
      </c>
      <c r="E28">
        <v>17</v>
      </c>
      <c r="F28" t="str">
        <f t="shared" si="0"/>
        <v>Low Income Residential-ESCO</v>
      </c>
      <c r="G28">
        <f t="shared" si="1"/>
        <v>4</v>
      </c>
      <c r="I28" s="148" t="s">
        <v>234</v>
      </c>
      <c r="J28" s="370"/>
      <c r="K28" s="370">
        <v>114</v>
      </c>
      <c r="L28" s="370">
        <v>38</v>
      </c>
    </row>
    <row r="29" spans="1:12" x14ac:dyDescent="0.25">
      <c r="A29" t="s">
        <v>201</v>
      </c>
      <c r="B29" s="146">
        <v>45626</v>
      </c>
      <c r="C29">
        <v>6</v>
      </c>
      <c r="D29" t="s">
        <v>215</v>
      </c>
      <c r="E29">
        <v>2371</v>
      </c>
      <c r="F29" t="str">
        <f t="shared" si="0"/>
        <v>Low Income Residential-GRID</v>
      </c>
      <c r="G29">
        <f t="shared" si="1"/>
        <v>4</v>
      </c>
      <c r="I29" s="148" t="s">
        <v>217</v>
      </c>
      <c r="J29" s="370"/>
      <c r="K29" s="370">
        <v>41980</v>
      </c>
      <c r="L29" s="370">
        <v>8434</v>
      </c>
    </row>
    <row r="30" spans="1:12" x14ac:dyDescent="0.25">
      <c r="A30" t="s">
        <v>201</v>
      </c>
      <c r="B30" s="146">
        <v>45626</v>
      </c>
      <c r="C30">
        <v>7</v>
      </c>
      <c r="D30" t="s">
        <v>212</v>
      </c>
      <c r="E30">
        <v>13</v>
      </c>
      <c r="F30" t="str">
        <f t="shared" si="0"/>
        <v>Residential-ESCO</v>
      </c>
      <c r="G30">
        <f t="shared" si="1"/>
        <v>4</v>
      </c>
      <c r="I30" s="2">
        <v>6</v>
      </c>
      <c r="J30" s="370"/>
      <c r="K30" s="370">
        <v>5878726</v>
      </c>
      <c r="L30" s="370">
        <v>1210712</v>
      </c>
    </row>
    <row r="31" spans="1:12" x14ac:dyDescent="0.25">
      <c r="A31" t="s">
        <v>201</v>
      </c>
      <c r="B31" s="146">
        <v>45626</v>
      </c>
      <c r="C31">
        <v>7</v>
      </c>
      <c r="D31" t="s">
        <v>213</v>
      </c>
      <c r="E31">
        <v>2907</v>
      </c>
      <c r="F31" t="str">
        <f t="shared" si="0"/>
        <v>Residential-GRID</v>
      </c>
      <c r="G31">
        <f t="shared" si="1"/>
        <v>4</v>
      </c>
      <c r="I31" s="148" t="s">
        <v>233</v>
      </c>
      <c r="J31" s="370"/>
      <c r="K31" s="370">
        <v>7448</v>
      </c>
      <c r="L31" s="370">
        <v>1175</v>
      </c>
    </row>
    <row r="32" spans="1:12" x14ac:dyDescent="0.25">
      <c r="A32" t="s">
        <v>201</v>
      </c>
      <c r="B32" s="146">
        <v>45626</v>
      </c>
      <c r="C32">
        <v>7</v>
      </c>
      <c r="D32" t="s">
        <v>214</v>
      </c>
      <c r="E32">
        <v>3</v>
      </c>
      <c r="F32" t="str">
        <f t="shared" si="0"/>
        <v>Low Income Residential-ESCO</v>
      </c>
      <c r="G32">
        <f t="shared" si="1"/>
        <v>4</v>
      </c>
      <c r="I32" s="148" t="s">
        <v>216</v>
      </c>
      <c r="J32" s="370"/>
      <c r="K32" s="370">
        <v>1340898</v>
      </c>
      <c r="L32" s="370">
        <v>254508</v>
      </c>
    </row>
    <row r="33" spans="1:12" x14ac:dyDescent="0.25">
      <c r="A33" t="s">
        <v>201</v>
      </c>
      <c r="B33" s="146">
        <v>45626</v>
      </c>
      <c r="C33">
        <v>7</v>
      </c>
      <c r="D33" t="s">
        <v>215</v>
      </c>
      <c r="E33">
        <v>557</v>
      </c>
      <c r="F33" t="str">
        <f t="shared" si="0"/>
        <v>Low Income Residential-GRID</v>
      </c>
      <c r="G33">
        <f t="shared" si="1"/>
        <v>4</v>
      </c>
      <c r="I33" s="148" t="s">
        <v>234</v>
      </c>
      <c r="J33" s="370"/>
      <c r="K33" s="370">
        <v>39707</v>
      </c>
      <c r="L33" s="370">
        <v>9190</v>
      </c>
    </row>
    <row r="34" spans="1:12" x14ac:dyDescent="0.25">
      <c r="A34" t="s">
        <v>202</v>
      </c>
      <c r="B34" s="146">
        <v>45626</v>
      </c>
      <c r="C34">
        <v>6</v>
      </c>
      <c r="D34" t="s">
        <v>212</v>
      </c>
      <c r="E34">
        <v>114</v>
      </c>
      <c r="F34" t="str">
        <f t="shared" si="0"/>
        <v>Residential-ESCO</v>
      </c>
      <c r="G34">
        <f t="shared" si="1"/>
        <v>5</v>
      </c>
      <c r="I34" s="148" t="s">
        <v>217</v>
      </c>
      <c r="J34" s="370"/>
      <c r="K34" s="370">
        <v>4490673</v>
      </c>
      <c r="L34" s="370">
        <v>945839</v>
      </c>
    </row>
    <row r="35" spans="1:12" x14ac:dyDescent="0.25">
      <c r="A35" t="s">
        <v>202</v>
      </c>
      <c r="B35" s="146">
        <v>45626</v>
      </c>
      <c r="C35">
        <v>6</v>
      </c>
      <c r="D35" t="s">
        <v>213</v>
      </c>
      <c r="E35">
        <v>41980</v>
      </c>
      <c r="F35" t="str">
        <f t="shared" si="0"/>
        <v>Residential-GRID</v>
      </c>
      <c r="G35">
        <f t="shared" si="1"/>
        <v>5</v>
      </c>
      <c r="I35" s="2">
        <v>7</v>
      </c>
      <c r="J35" s="370"/>
      <c r="K35" s="370">
        <v>2847215</v>
      </c>
      <c r="L35" s="370">
        <v>570276</v>
      </c>
    </row>
    <row r="36" spans="1:12" x14ac:dyDescent="0.25">
      <c r="A36" t="s">
        <v>202</v>
      </c>
      <c r="B36" s="146">
        <v>45626</v>
      </c>
      <c r="C36">
        <v>6</v>
      </c>
      <c r="D36" t="s">
        <v>214</v>
      </c>
      <c r="E36">
        <v>64</v>
      </c>
      <c r="F36" t="str">
        <f t="shared" si="0"/>
        <v>Low Income Residential-ESCO</v>
      </c>
      <c r="G36">
        <f t="shared" si="1"/>
        <v>5</v>
      </c>
      <c r="I36" s="148" t="s">
        <v>233</v>
      </c>
      <c r="J36" s="370"/>
      <c r="K36" s="370">
        <v>1999</v>
      </c>
      <c r="L36" s="370">
        <v>828</v>
      </c>
    </row>
    <row r="37" spans="1:12" x14ac:dyDescent="0.25">
      <c r="A37" t="s">
        <v>202</v>
      </c>
      <c r="B37" s="146">
        <v>45626</v>
      </c>
      <c r="C37">
        <v>6</v>
      </c>
      <c r="D37" t="s">
        <v>215</v>
      </c>
      <c r="E37">
        <v>25574</v>
      </c>
      <c r="F37" t="str">
        <f t="shared" si="0"/>
        <v>Low Income Residential-GRID</v>
      </c>
      <c r="G37">
        <f t="shared" si="1"/>
        <v>5</v>
      </c>
      <c r="I37" s="148" t="s">
        <v>216</v>
      </c>
      <c r="J37" s="370"/>
      <c r="K37" s="370">
        <v>907913</v>
      </c>
      <c r="L37" s="370">
        <v>189288</v>
      </c>
    </row>
    <row r="38" spans="1:12" x14ac:dyDescent="0.25">
      <c r="A38" t="s">
        <v>202</v>
      </c>
      <c r="B38" s="146">
        <v>45626</v>
      </c>
      <c r="C38">
        <v>7</v>
      </c>
      <c r="D38" t="s">
        <v>212</v>
      </c>
      <c r="E38">
        <v>38</v>
      </c>
      <c r="F38" t="str">
        <f t="shared" si="0"/>
        <v>Residential-ESCO</v>
      </c>
      <c r="G38">
        <f t="shared" si="1"/>
        <v>5</v>
      </c>
      <c r="I38" s="148" t="s">
        <v>234</v>
      </c>
      <c r="J38" s="370"/>
      <c r="K38" s="370">
        <v>6636</v>
      </c>
      <c r="L38" s="370">
        <v>1217</v>
      </c>
    </row>
    <row r="39" spans="1:12" x14ac:dyDescent="0.25">
      <c r="A39" t="s">
        <v>202</v>
      </c>
      <c r="B39" s="146">
        <v>45626</v>
      </c>
      <c r="C39">
        <v>7</v>
      </c>
      <c r="D39" t="s">
        <v>213</v>
      </c>
      <c r="E39">
        <v>8434</v>
      </c>
      <c r="F39" t="str">
        <f t="shared" si="0"/>
        <v>Residential-GRID</v>
      </c>
      <c r="G39">
        <f t="shared" si="1"/>
        <v>5</v>
      </c>
      <c r="I39" s="148" t="s">
        <v>217</v>
      </c>
      <c r="J39" s="370"/>
      <c r="K39" s="370">
        <v>1930667</v>
      </c>
      <c r="L39" s="370">
        <v>378943</v>
      </c>
    </row>
    <row r="40" spans="1:12" x14ac:dyDescent="0.25">
      <c r="A40" t="s">
        <v>202</v>
      </c>
      <c r="B40" s="146">
        <v>45626</v>
      </c>
      <c r="C40">
        <v>7</v>
      </c>
      <c r="D40" t="s">
        <v>214</v>
      </c>
      <c r="E40">
        <v>13</v>
      </c>
      <c r="F40" t="str">
        <f t="shared" si="0"/>
        <v>Low Income Residential-ESCO</v>
      </c>
      <c r="G40">
        <f t="shared" si="1"/>
        <v>5</v>
      </c>
      <c r="I40" s="2">
        <v>8</v>
      </c>
      <c r="J40" s="370"/>
      <c r="K40" s="370">
        <v>100853445</v>
      </c>
      <c r="L40" s="370">
        <v>19459889</v>
      </c>
    </row>
    <row r="41" spans="1:12" x14ac:dyDescent="0.25">
      <c r="A41" t="s">
        <v>202</v>
      </c>
      <c r="B41" s="146">
        <v>45626</v>
      </c>
      <c r="C41">
        <v>7</v>
      </c>
      <c r="D41" t="s">
        <v>215</v>
      </c>
      <c r="E41">
        <v>5754</v>
      </c>
      <c r="F41" t="str">
        <f t="shared" si="0"/>
        <v>Low Income Residential-GRID</v>
      </c>
      <c r="G41">
        <f t="shared" si="1"/>
        <v>5</v>
      </c>
      <c r="I41" s="148" t="s">
        <v>233</v>
      </c>
      <c r="J41" s="370"/>
      <c r="K41" s="370">
        <v>60897</v>
      </c>
      <c r="L41" s="370">
        <v>6532</v>
      </c>
    </row>
    <row r="42" spans="1:12" x14ac:dyDescent="0.25">
      <c r="A42" t="s">
        <v>203</v>
      </c>
      <c r="B42" s="146">
        <v>45626</v>
      </c>
      <c r="C42">
        <v>6</v>
      </c>
      <c r="D42" t="s">
        <v>212</v>
      </c>
      <c r="E42">
        <v>39707</v>
      </c>
      <c r="F42" t="str">
        <f t="shared" si="0"/>
        <v>Residential-ESCO</v>
      </c>
      <c r="G42">
        <f t="shared" si="1"/>
        <v>6</v>
      </c>
      <c r="I42" s="148" t="s">
        <v>216</v>
      </c>
      <c r="J42" s="370"/>
      <c r="K42" s="370">
        <v>47255056</v>
      </c>
      <c r="L42" s="370">
        <v>8597547</v>
      </c>
    </row>
    <row r="43" spans="1:12" x14ac:dyDescent="0.25">
      <c r="A43" t="s">
        <v>203</v>
      </c>
      <c r="B43" s="146">
        <v>45626</v>
      </c>
      <c r="C43">
        <v>6</v>
      </c>
      <c r="D43" t="s">
        <v>213</v>
      </c>
      <c r="E43">
        <v>4490673</v>
      </c>
      <c r="F43" t="str">
        <f t="shared" si="0"/>
        <v>Residential-GRID</v>
      </c>
      <c r="G43">
        <f t="shared" si="1"/>
        <v>6</v>
      </c>
      <c r="I43" s="148" t="s">
        <v>234</v>
      </c>
      <c r="J43" s="370"/>
      <c r="K43" s="370">
        <v>40878</v>
      </c>
      <c r="L43" s="370">
        <v>6580</v>
      </c>
    </row>
    <row r="44" spans="1:12" x14ac:dyDescent="0.25">
      <c r="A44" t="s">
        <v>203</v>
      </c>
      <c r="B44" s="146">
        <v>45626</v>
      </c>
      <c r="C44">
        <v>6</v>
      </c>
      <c r="D44" t="s">
        <v>214</v>
      </c>
      <c r="E44">
        <v>7448</v>
      </c>
      <c r="F44" t="str">
        <f t="shared" si="0"/>
        <v>Low Income Residential-ESCO</v>
      </c>
      <c r="G44">
        <f t="shared" si="1"/>
        <v>6</v>
      </c>
      <c r="I44" s="148" t="s">
        <v>217</v>
      </c>
      <c r="J44" s="370"/>
      <c r="K44" s="370">
        <v>53496614</v>
      </c>
      <c r="L44" s="370">
        <v>10849230</v>
      </c>
    </row>
    <row r="45" spans="1:12" x14ac:dyDescent="0.25">
      <c r="A45" t="s">
        <v>203</v>
      </c>
      <c r="B45" s="146">
        <v>45626</v>
      </c>
      <c r="C45">
        <v>6</v>
      </c>
      <c r="D45" t="s">
        <v>215</v>
      </c>
      <c r="E45">
        <v>1340898</v>
      </c>
      <c r="F45" t="str">
        <f t="shared" si="0"/>
        <v>Low Income Residential-GRID</v>
      </c>
      <c r="G45">
        <f t="shared" si="1"/>
        <v>6</v>
      </c>
      <c r="I45" s="2">
        <v>9</v>
      </c>
      <c r="J45" s="370"/>
      <c r="K45" s="370">
        <v>109579385</v>
      </c>
      <c r="L45" s="370">
        <v>21240877</v>
      </c>
    </row>
    <row r="46" spans="1:12" x14ac:dyDescent="0.25">
      <c r="A46" t="s">
        <v>203</v>
      </c>
      <c r="B46" s="146">
        <v>45626</v>
      </c>
      <c r="C46">
        <v>7</v>
      </c>
      <c r="D46" t="s">
        <v>212</v>
      </c>
      <c r="E46">
        <v>9190</v>
      </c>
      <c r="F46" t="str">
        <f t="shared" si="0"/>
        <v>Residential-ESCO</v>
      </c>
      <c r="G46">
        <f t="shared" si="1"/>
        <v>6</v>
      </c>
      <c r="I46" s="148" t="s">
        <v>233</v>
      </c>
      <c r="J46" s="370"/>
      <c r="K46" s="370">
        <v>70343</v>
      </c>
      <c r="L46" s="370">
        <v>8535</v>
      </c>
    </row>
    <row r="47" spans="1:12" x14ac:dyDescent="0.25">
      <c r="A47" t="s">
        <v>203</v>
      </c>
      <c r="B47" s="146">
        <v>45626</v>
      </c>
      <c r="C47">
        <v>7</v>
      </c>
      <c r="D47" t="s">
        <v>213</v>
      </c>
      <c r="E47">
        <v>945839</v>
      </c>
      <c r="F47" t="str">
        <f t="shared" si="0"/>
        <v>Residential-GRID</v>
      </c>
      <c r="G47">
        <f t="shared" si="1"/>
        <v>6</v>
      </c>
      <c r="I47" s="148" t="s">
        <v>216</v>
      </c>
      <c r="J47" s="370"/>
      <c r="K47" s="370">
        <v>49503867</v>
      </c>
      <c r="L47" s="370">
        <v>9041343</v>
      </c>
    </row>
    <row r="48" spans="1:12" x14ac:dyDescent="0.25">
      <c r="A48" t="s">
        <v>203</v>
      </c>
      <c r="B48" s="146">
        <v>45626</v>
      </c>
      <c r="C48">
        <v>7</v>
      </c>
      <c r="D48" t="s">
        <v>214</v>
      </c>
      <c r="E48">
        <v>1175</v>
      </c>
      <c r="F48" t="str">
        <f t="shared" si="0"/>
        <v>Low Income Residential-ESCO</v>
      </c>
      <c r="G48">
        <f t="shared" si="1"/>
        <v>6</v>
      </c>
      <c r="I48" s="148" t="s">
        <v>234</v>
      </c>
      <c r="J48" s="370"/>
      <c r="K48" s="370">
        <v>87221</v>
      </c>
      <c r="L48" s="370">
        <v>16987</v>
      </c>
    </row>
    <row r="49" spans="1:12" x14ac:dyDescent="0.25">
      <c r="A49" t="s">
        <v>203</v>
      </c>
      <c r="B49" s="146">
        <v>45626</v>
      </c>
      <c r="C49">
        <v>7</v>
      </c>
      <c r="D49" t="s">
        <v>215</v>
      </c>
      <c r="E49">
        <v>254508</v>
      </c>
      <c r="F49" t="str">
        <f t="shared" si="0"/>
        <v>Low Income Residential-GRID</v>
      </c>
      <c r="G49">
        <f t="shared" si="1"/>
        <v>6</v>
      </c>
      <c r="I49" s="148" t="s">
        <v>217</v>
      </c>
      <c r="J49" s="370"/>
      <c r="K49" s="370">
        <v>59917954</v>
      </c>
      <c r="L49" s="370">
        <v>12174012</v>
      </c>
    </row>
    <row r="50" spans="1:12" x14ac:dyDescent="0.25">
      <c r="A50" t="s">
        <v>204</v>
      </c>
      <c r="B50" s="146">
        <v>45626</v>
      </c>
      <c r="C50">
        <v>6</v>
      </c>
      <c r="D50" t="s">
        <v>212</v>
      </c>
      <c r="E50">
        <v>6636</v>
      </c>
      <c r="F50" t="str">
        <f t="shared" si="0"/>
        <v>Residential-ESCO</v>
      </c>
      <c r="G50">
        <f t="shared" si="1"/>
        <v>7</v>
      </c>
      <c r="I50" s="2">
        <v>13</v>
      </c>
      <c r="J50" s="370"/>
      <c r="K50" s="370">
        <v>61756863</v>
      </c>
      <c r="L50" s="370">
        <v>15585538</v>
      </c>
    </row>
    <row r="51" spans="1:12" x14ac:dyDescent="0.25">
      <c r="A51" t="s">
        <v>204</v>
      </c>
      <c r="B51" s="146">
        <v>45626</v>
      </c>
      <c r="C51">
        <v>6</v>
      </c>
      <c r="D51" t="s">
        <v>213</v>
      </c>
      <c r="E51">
        <v>1930667</v>
      </c>
      <c r="F51" t="str">
        <f t="shared" si="0"/>
        <v>Residential-GRID</v>
      </c>
      <c r="G51">
        <f t="shared" si="1"/>
        <v>7</v>
      </c>
      <c r="I51" s="148" t="s">
        <v>233</v>
      </c>
      <c r="J51" s="370"/>
      <c r="K51" s="370">
        <v>76264</v>
      </c>
      <c r="L51" s="370">
        <v>14281</v>
      </c>
    </row>
    <row r="52" spans="1:12" x14ac:dyDescent="0.25">
      <c r="A52" t="s">
        <v>204</v>
      </c>
      <c r="B52" s="146">
        <v>45626</v>
      </c>
      <c r="C52">
        <v>6</v>
      </c>
      <c r="D52" t="s">
        <v>214</v>
      </c>
      <c r="E52">
        <v>1999</v>
      </c>
      <c r="F52" t="str">
        <f t="shared" si="0"/>
        <v>Low Income Residential-ESCO</v>
      </c>
      <c r="G52">
        <f t="shared" si="1"/>
        <v>7</v>
      </c>
      <c r="I52" s="148" t="s">
        <v>216</v>
      </c>
      <c r="J52" s="370"/>
      <c r="K52" s="370">
        <v>4945766</v>
      </c>
      <c r="L52" s="370">
        <v>1074621</v>
      </c>
    </row>
    <row r="53" spans="1:12" x14ac:dyDescent="0.25">
      <c r="A53" t="s">
        <v>204</v>
      </c>
      <c r="B53" s="146">
        <v>45626</v>
      </c>
      <c r="C53">
        <v>6</v>
      </c>
      <c r="D53" t="s">
        <v>215</v>
      </c>
      <c r="E53">
        <v>907913</v>
      </c>
      <c r="F53" t="str">
        <f t="shared" si="0"/>
        <v>Low Income Residential-GRID</v>
      </c>
      <c r="G53">
        <f t="shared" si="1"/>
        <v>7</v>
      </c>
      <c r="I53" s="148" t="s">
        <v>234</v>
      </c>
      <c r="J53" s="370"/>
      <c r="K53" s="370">
        <v>922050</v>
      </c>
      <c r="L53" s="370">
        <v>183745</v>
      </c>
    </row>
    <row r="54" spans="1:12" x14ac:dyDescent="0.25">
      <c r="A54" t="s">
        <v>204</v>
      </c>
      <c r="B54" s="146">
        <v>45626</v>
      </c>
      <c r="C54">
        <v>7</v>
      </c>
      <c r="D54" t="s">
        <v>212</v>
      </c>
      <c r="E54">
        <v>1217</v>
      </c>
      <c r="F54" t="str">
        <f t="shared" si="0"/>
        <v>Residential-ESCO</v>
      </c>
      <c r="G54">
        <f t="shared" si="1"/>
        <v>7</v>
      </c>
      <c r="I54" s="148" t="s">
        <v>217</v>
      </c>
      <c r="J54" s="370"/>
      <c r="K54" s="370">
        <v>55812783</v>
      </c>
      <c r="L54" s="370">
        <v>14312891</v>
      </c>
    </row>
    <row r="55" spans="1:12" x14ac:dyDescent="0.25">
      <c r="A55" t="s">
        <v>204</v>
      </c>
      <c r="B55" s="146">
        <v>45626</v>
      </c>
      <c r="C55">
        <v>7</v>
      </c>
      <c r="D55" t="s">
        <v>213</v>
      </c>
      <c r="E55">
        <v>378943</v>
      </c>
      <c r="F55" t="str">
        <f t="shared" si="0"/>
        <v>Residential-GRID</v>
      </c>
      <c r="G55">
        <f t="shared" si="1"/>
        <v>7</v>
      </c>
      <c r="I55" s="2">
        <v>17</v>
      </c>
      <c r="J55" s="370"/>
      <c r="K55" s="370">
        <v>12841</v>
      </c>
      <c r="L55" s="370">
        <v>2627</v>
      </c>
    </row>
    <row r="56" spans="1:12" x14ac:dyDescent="0.25">
      <c r="A56" t="s">
        <v>204</v>
      </c>
      <c r="B56" s="146">
        <v>45626</v>
      </c>
      <c r="C56">
        <v>7</v>
      </c>
      <c r="D56" t="s">
        <v>214</v>
      </c>
      <c r="E56">
        <v>828</v>
      </c>
      <c r="F56" t="str">
        <f t="shared" si="0"/>
        <v>Low Income Residential-ESCO</v>
      </c>
      <c r="G56">
        <f t="shared" si="1"/>
        <v>7</v>
      </c>
      <c r="I56" s="148" t="s">
        <v>233</v>
      </c>
      <c r="J56" s="370"/>
      <c r="K56" s="370">
        <v>44</v>
      </c>
      <c r="L56" s="370">
        <v>12</v>
      </c>
    </row>
    <row r="57" spans="1:12" x14ac:dyDescent="0.25">
      <c r="A57" t="s">
        <v>204</v>
      </c>
      <c r="B57" s="146">
        <v>45626</v>
      </c>
      <c r="C57">
        <v>7</v>
      </c>
      <c r="D57" t="s">
        <v>215</v>
      </c>
      <c r="E57">
        <v>189288</v>
      </c>
      <c r="F57" t="str">
        <f t="shared" si="0"/>
        <v>Low Income Residential-GRID</v>
      </c>
      <c r="G57">
        <f t="shared" si="1"/>
        <v>7</v>
      </c>
      <c r="I57" s="148" t="s">
        <v>216</v>
      </c>
      <c r="J57" s="370"/>
      <c r="K57" s="370">
        <v>11493</v>
      </c>
      <c r="L57" s="370">
        <v>2598</v>
      </c>
    </row>
    <row r="58" spans="1:12" x14ac:dyDescent="0.25">
      <c r="A58" t="s">
        <v>205</v>
      </c>
      <c r="B58" s="146">
        <v>45626</v>
      </c>
      <c r="C58">
        <v>6</v>
      </c>
      <c r="D58" t="s">
        <v>212</v>
      </c>
      <c r="E58">
        <v>40878</v>
      </c>
      <c r="F58" t="str">
        <f t="shared" si="0"/>
        <v>Residential-ESCO</v>
      </c>
      <c r="G58">
        <f t="shared" si="1"/>
        <v>8</v>
      </c>
      <c r="I58" s="148" t="s">
        <v>234</v>
      </c>
      <c r="J58" s="370"/>
      <c r="K58" s="370">
        <v>4</v>
      </c>
      <c r="L58" s="370">
        <v>1</v>
      </c>
    </row>
    <row r="59" spans="1:12" x14ac:dyDescent="0.25">
      <c r="A59" t="s">
        <v>205</v>
      </c>
      <c r="B59" s="146">
        <v>45626</v>
      </c>
      <c r="C59">
        <v>6</v>
      </c>
      <c r="D59" t="s">
        <v>213</v>
      </c>
      <c r="E59">
        <v>53496614</v>
      </c>
      <c r="F59" t="str">
        <f t="shared" si="0"/>
        <v>Residential-GRID</v>
      </c>
      <c r="G59">
        <f t="shared" si="1"/>
        <v>8</v>
      </c>
      <c r="I59" s="148" t="s">
        <v>217</v>
      </c>
      <c r="J59" s="370"/>
      <c r="K59" s="370">
        <v>1300</v>
      </c>
      <c r="L59" s="370">
        <v>16</v>
      </c>
    </row>
    <row r="60" spans="1:12" x14ac:dyDescent="0.25">
      <c r="A60" t="s">
        <v>205</v>
      </c>
      <c r="B60" s="146">
        <v>45626</v>
      </c>
      <c r="C60">
        <v>6</v>
      </c>
      <c r="D60" t="s">
        <v>214</v>
      </c>
      <c r="E60">
        <v>60897</v>
      </c>
      <c r="F60" t="str">
        <f t="shared" si="0"/>
        <v>Low Income Residential-ESCO</v>
      </c>
      <c r="G60">
        <f t="shared" si="1"/>
        <v>8</v>
      </c>
      <c r="I60" s="2">
        <v>19</v>
      </c>
      <c r="J60" s="370"/>
      <c r="K60" s="370">
        <v>8926</v>
      </c>
      <c r="L60" s="370">
        <v>2038</v>
      </c>
    </row>
    <row r="61" spans="1:12" x14ac:dyDescent="0.25">
      <c r="A61" t="s">
        <v>205</v>
      </c>
      <c r="B61" s="146">
        <v>45626</v>
      </c>
      <c r="C61">
        <v>6</v>
      </c>
      <c r="D61" t="s">
        <v>215</v>
      </c>
      <c r="E61">
        <v>47255056</v>
      </c>
      <c r="F61" t="str">
        <f t="shared" si="0"/>
        <v>Low Income Residential-GRID</v>
      </c>
      <c r="G61">
        <f t="shared" si="1"/>
        <v>8</v>
      </c>
      <c r="I61" s="148" t="s">
        <v>233</v>
      </c>
      <c r="J61" s="370"/>
      <c r="K61" s="370">
        <v>4</v>
      </c>
      <c r="L61" s="370"/>
    </row>
    <row r="62" spans="1:12" x14ac:dyDescent="0.25">
      <c r="A62" t="s">
        <v>205</v>
      </c>
      <c r="B62" s="146">
        <v>45626</v>
      </c>
      <c r="C62">
        <v>7</v>
      </c>
      <c r="D62" t="s">
        <v>212</v>
      </c>
      <c r="E62">
        <v>6580</v>
      </c>
      <c r="F62" t="str">
        <f t="shared" si="0"/>
        <v>Residential-ESCO</v>
      </c>
      <c r="G62">
        <f t="shared" si="1"/>
        <v>8</v>
      </c>
      <c r="I62" s="148" t="s">
        <v>216</v>
      </c>
      <c r="J62" s="370"/>
      <c r="K62" s="370">
        <v>1762</v>
      </c>
      <c r="L62" s="370">
        <v>323</v>
      </c>
    </row>
    <row r="63" spans="1:12" x14ac:dyDescent="0.25">
      <c r="A63" t="s">
        <v>205</v>
      </c>
      <c r="B63" s="146">
        <v>45626</v>
      </c>
      <c r="C63">
        <v>7</v>
      </c>
      <c r="D63" t="s">
        <v>213</v>
      </c>
      <c r="E63">
        <v>10849230</v>
      </c>
      <c r="F63" t="str">
        <f t="shared" si="0"/>
        <v>Residential-GRID</v>
      </c>
      <c r="G63">
        <f t="shared" si="1"/>
        <v>8</v>
      </c>
      <c r="I63" s="148" t="s">
        <v>234</v>
      </c>
      <c r="J63" s="370"/>
      <c r="K63" s="370">
        <v>16</v>
      </c>
      <c r="L63" s="370"/>
    </row>
    <row r="64" spans="1:12" x14ac:dyDescent="0.25">
      <c r="A64" t="s">
        <v>205</v>
      </c>
      <c r="B64" s="146">
        <v>45626</v>
      </c>
      <c r="C64">
        <v>7</v>
      </c>
      <c r="D64" t="s">
        <v>214</v>
      </c>
      <c r="E64">
        <v>6532</v>
      </c>
      <c r="F64" t="str">
        <f t="shared" si="0"/>
        <v>Low Income Residential-ESCO</v>
      </c>
      <c r="G64">
        <f t="shared" si="1"/>
        <v>8</v>
      </c>
      <c r="I64" s="148" t="s">
        <v>217</v>
      </c>
      <c r="J64" s="370"/>
      <c r="K64" s="370">
        <v>7144</v>
      </c>
      <c r="L64" s="370">
        <v>1715</v>
      </c>
    </row>
    <row r="65" spans="1:12" x14ac:dyDescent="0.25">
      <c r="A65" t="s">
        <v>205</v>
      </c>
      <c r="B65" s="146">
        <v>45626</v>
      </c>
      <c r="C65">
        <v>7</v>
      </c>
      <c r="D65" t="s">
        <v>215</v>
      </c>
      <c r="E65">
        <v>8597547</v>
      </c>
      <c r="F65" t="str">
        <f t="shared" si="0"/>
        <v>Low Income Residential-GRID</v>
      </c>
      <c r="G65">
        <f t="shared" si="1"/>
        <v>8</v>
      </c>
      <c r="I65" s="2">
        <v>20</v>
      </c>
      <c r="J65" s="370"/>
      <c r="K65" s="370">
        <v>48811519</v>
      </c>
      <c r="L65" s="370">
        <v>11234195</v>
      </c>
    </row>
    <row r="66" spans="1:12" x14ac:dyDescent="0.25">
      <c r="A66" t="s">
        <v>206</v>
      </c>
      <c r="B66" s="146">
        <v>45626</v>
      </c>
      <c r="C66">
        <v>6</v>
      </c>
      <c r="D66" t="s">
        <v>212</v>
      </c>
      <c r="E66">
        <v>87221</v>
      </c>
      <c r="F66" t="str">
        <f t="shared" ref="F66:F103" si="2">TRIM(MID(D66,3,50))</f>
        <v>Residential-ESCO</v>
      </c>
      <c r="G66">
        <f t="shared" ref="G66:G103" si="3">VALUE(TRIM(MID(A66,6,2)))</f>
        <v>9</v>
      </c>
      <c r="I66" s="148" t="s">
        <v>233</v>
      </c>
      <c r="J66" s="370"/>
      <c r="K66" s="370">
        <v>61786</v>
      </c>
      <c r="L66" s="370">
        <v>7968</v>
      </c>
    </row>
    <row r="67" spans="1:12" x14ac:dyDescent="0.25">
      <c r="A67" t="s">
        <v>206</v>
      </c>
      <c r="B67" s="146">
        <v>45626</v>
      </c>
      <c r="C67">
        <v>6</v>
      </c>
      <c r="D67" t="s">
        <v>213</v>
      </c>
      <c r="E67">
        <v>59917954</v>
      </c>
      <c r="F67" t="str">
        <f t="shared" si="2"/>
        <v>Residential-GRID</v>
      </c>
      <c r="G67">
        <f t="shared" si="3"/>
        <v>9</v>
      </c>
      <c r="I67" s="148" t="s">
        <v>216</v>
      </c>
      <c r="J67" s="370"/>
      <c r="K67" s="370">
        <v>4419337</v>
      </c>
      <c r="L67" s="370">
        <v>886468</v>
      </c>
    </row>
    <row r="68" spans="1:12" x14ac:dyDescent="0.25">
      <c r="A68" t="s">
        <v>206</v>
      </c>
      <c r="B68" s="146">
        <v>45626</v>
      </c>
      <c r="C68">
        <v>6</v>
      </c>
      <c r="D68" t="s">
        <v>214</v>
      </c>
      <c r="E68">
        <v>70343</v>
      </c>
      <c r="F68" t="str">
        <f t="shared" si="2"/>
        <v>Low Income Residential-ESCO</v>
      </c>
      <c r="G68">
        <f t="shared" si="3"/>
        <v>9</v>
      </c>
      <c r="I68" s="148" t="s">
        <v>234</v>
      </c>
      <c r="J68" s="370"/>
      <c r="K68" s="370">
        <v>737800</v>
      </c>
      <c r="L68" s="370">
        <v>123615</v>
      </c>
    </row>
    <row r="69" spans="1:12" x14ac:dyDescent="0.25">
      <c r="A69" t="s">
        <v>206</v>
      </c>
      <c r="B69" s="146">
        <v>45626</v>
      </c>
      <c r="C69">
        <v>6</v>
      </c>
      <c r="D69" t="s">
        <v>215</v>
      </c>
      <c r="E69">
        <v>49503867</v>
      </c>
      <c r="F69" t="str">
        <f t="shared" si="2"/>
        <v>Low Income Residential-GRID</v>
      </c>
      <c r="G69">
        <f t="shared" si="3"/>
        <v>9</v>
      </c>
      <c r="I69" s="148" t="s">
        <v>217</v>
      </c>
      <c r="J69" s="370"/>
      <c r="K69" s="370">
        <v>43592596</v>
      </c>
      <c r="L69" s="370">
        <v>10216144</v>
      </c>
    </row>
    <row r="70" spans="1:12" x14ac:dyDescent="0.25">
      <c r="A70" t="s">
        <v>206</v>
      </c>
      <c r="B70" s="146">
        <v>45626</v>
      </c>
      <c r="C70">
        <v>7</v>
      </c>
      <c r="D70" t="s">
        <v>212</v>
      </c>
      <c r="E70">
        <v>16987</v>
      </c>
      <c r="F70" t="str">
        <f t="shared" si="2"/>
        <v>Residential-ESCO</v>
      </c>
      <c r="G70">
        <f t="shared" si="3"/>
        <v>9</v>
      </c>
      <c r="I70" s="2" t="s">
        <v>247</v>
      </c>
      <c r="J70" s="370"/>
      <c r="K70" s="370"/>
      <c r="L70" s="370"/>
    </row>
    <row r="71" spans="1:12" x14ac:dyDescent="0.25">
      <c r="A71" t="s">
        <v>206</v>
      </c>
      <c r="B71" s="146">
        <v>45626</v>
      </c>
      <c r="C71">
        <v>7</v>
      </c>
      <c r="D71" t="s">
        <v>213</v>
      </c>
      <c r="E71">
        <v>12174012</v>
      </c>
      <c r="F71" t="str">
        <f t="shared" si="2"/>
        <v>Residential-GRID</v>
      </c>
      <c r="G71">
        <f t="shared" si="3"/>
        <v>9</v>
      </c>
      <c r="I71" s="148" t="s">
        <v>247</v>
      </c>
      <c r="J71" s="370"/>
      <c r="K71" s="370"/>
      <c r="L71" s="370"/>
    </row>
    <row r="72" spans="1:12" x14ac:dyDescent="0.25">
      <c r="A72" t="s">
        <v>206</v>
      </c>
      <c r="B72" s="146">
        <v>45626</v>
      </c>
      <c r="C72">
        <v>7</v>
      </c>
      <c r="D72" t="s">
        <v>214</v>
      </c>
      <c r="E72">
        <v>8535</v>
      </c>
      <c r="F72" t="str">
        <f t="shared" si="2"/>
        <v>Low Income Residential-ESCO</v>
      </c>
      <c r="G72">
        <f t="shared" si="3"/>
        <v>9</v>
      </c>
      <c r="I72" s="2">
        <v>18</v>
      </c>
      <c r="J72" s="370"/>
      <c r="K72" s="370">
        <v>129</v>
      </c>
      <c r="L72" s="370">
        <v>9</v>
      </c>
    </row>
    <row r="73" spans="1:12" x14ac:dyDescent="0.25">
      <c r="A73" t="s">
        <v>206</v>
      </c>
      <c r="B73" s="146">
        <v>45626</v>
      </c>
      <c r="C73">
        <v>7</v>
      </c>
      <c r="D73" t="s">
        <v>215</v>
      </c>
      <c r="E73">
        <v>9041343</v>
      </c>
      <c r="F73" t="str">
        <f t="shared" si="2"/>
        <v>Low Income Residential-GRID</v>
      </c>
      <c r="G73">
        <f t="shared" si="3"/>
        <v>9</v>
      </c>
      <c r="I73" s="148" t="s">
        <v>216</v>
      </c>
      <c r="J73" s="370"/>
      <c r="K73" s="370">
        <v>40</v>
      </c>
      <c r="L73" s="370">
        <v>3</v>
      </c>
    </row>
    <row r="74" spans="1:12" x14ac:dyDescent="0.25">
      <c r="A74" t="s">
        <v>218</v>
      </c>
      <c r="B74" s="146">
        <v>45626</v>
      </c>
      <c r="C74">
        <v>6</v>
      </c>
      <c r="D74" t="s">
        <v>212</v>
      </c>
      <c r="E74">
        <v>922050</v>
      </c>
      <c r="F74" t="str">
        <f t="shared" si="2"/>
        <v>Residential-ESCO</v>
      </c>
      <c r="G74">
        <f t="shared" si="3"/>
        <v>13</v>
      </c>
      <c r="I74" s="148" t="s">
        <v>217</v>
      </c>
      <c r="J74" s="370"/>
      <c r="K74" s="370">
        <v>89</v>
      </c>
      <c r="L74" s="370">
        <v>6</v>
      </c>
    </row>
    <row r="75" spans="1:12" x14ac:dyDescent="0.25">
      <c r="A75" t="s">
        <v>218</v>
      </c>
      <c r="B75" s="146">
        <v>45626</v>
      </c>
      <c r="C75">
        <v>6</v>
      </c>
      <c r="D75" t="s">
        <v>213</v>
      </c>
      <c r="E75">
        <v>55812783</v>
      </c>
      <c r="F75" t="str">
        <f t="shared" si="2"/>
        <v>Residential-GRID</v>
      </c>
      <c r="G75">
        <f t="shared" si="3"/>
        <v>13</v>
      </c>
      <c r="I75" s="2">
        <v>99</v>
      </c>
      <c r="J75" s="370"/>
      <c r="K75" s="370">
        <v>184</v>
      </c>
      <c r="L75" s="370">
        <v>13</v>
      </c>
    </row>
    <row r="76" spans="1:12" x14ac:dyDescent="0.25">
      <c r="A76" t="s">
        <v>218</v>
      </c>
      <c r="B76" s="146">
        <v>45626</v>
      </c>
      <c r="C76">
        <v>6</v>
      </c>
      <c r="D76" t="s">
        <v>214</v>
      </c>
      <c r="E76">
        <v>76264</v>
      </c>
      <c r="F76" t="str">
        <f t="shared" si="2"/>
        <v>Low Income Residential-ESCO</v>
      </c>
      <c r="G76">
        <f t="shared" si="3"/>
        <v>13</v>
      </c>
      <c r="I76" s="148" t="s">
        <v>216</v>
      </c>
      <c r="J76" s="370"/>
      <c r="K76" s="370">
        <v>69</v>
      </c>
      <c r="L76" s="370">
        <v>6</v>
      </c>
    </row>
    <row r="77" spans="1:12" x14ac:dyDescent="0.25">
      <c r="A77" t="s">
        <v>218</v>
      </c>
      <c r="B77" s="146">
        <v>45626</v>
      </c>
      <c r="C77">
        <v>6</v>
      </c>
      <c r="D77" t="s">
        <v>215</v>
      </c>
      <c r="E77">
        <v>4945766</v>
      </c>
      <c r="F77" t="str">
        <f t="shared" si="2"/>
        <v>Low Income Residential-GRID</v>
      </c>
      <c r="G77">
        <f t="shared" si="3"/>
        <v>13</v>
      </c>
      <c r="I77" s="148" t="s">
        <v>217</v>
      </c>
      <c r="J77" s="370"/>
      <c r="K77" s="370">
        <v>115</v>
      </c>
      <c r="L77" s="370">
        <v>7</v>
      </c>
    </row>
    <row r="78" spans="1:12" x14ac:dyDescent="0.25">
      <c r="A78" t="s">
        <v>218</v>
      </c>
      <c r="B78" s="146">
        <v>45626</v>
      </c>
      <c r="C78">
        <v>7</v>
      </c>
      <c r="D78" t="s">
        <v>212</v>
      </c>
      <c r="E78">
        <v>183745</v>
      </c>
      <c r="F78" t="str">
        <f t="shared" si="2"/>
        <v>Residential-ESCO</v>
      </c>
      <c r="G78">
        <f t="shared" si="3"/>
        <v>13</v>
      </c>
      <c r="I78" s="2" t="s">
        <v>235</v>
      </c>
      <c r="J78" s="370"/>
      <c r="K78" s="370">
        <v>330681788</v>
      </c>
      <c r="L78" s="370">
        <v>69565110</v>
      </c>
    </row>
    <row r="79" spans="1:12" x14ac:dyDescent="0.25">
      <c r="A79" t="s">
        <v>218</v>
      </c>
      <c r="B79" s="146">
        <v>45626</v>
      </c>
      <c r="C79">
        <v>7</v>
      </c>
      <c r="D79" t="s">
        <v>213</v>
      </c>
      <c r="E79">
        <v>14312891</v>
      </c>
      <c r="F79" t="str">
        <f t="shared" si="2"/>
        <v>Residential-GRID</v>
      </c>
      <c r="G79">
        <f t="shared" si="3"/>
        <v>13</v>
      </c>
    </row>
    <row r="80" spans="1:12" x14ac:dyDescent="0.25">
      <c r="A80" t="s">
        <v>218</v>
      </c>
      <c r="B80" s="146">
        <v>45626</v>
      </c>
      <c r="C80">
        <v>7</v>
      </c>
      <c r="D80" t="s">
        <v>214</v>
      </c>
      <c r="E80">
        <v>14281</v>
      </c>
      <c r="F80" t="str">
        <f t="shared" si="2"/>
        <v>Low Income Residential-ESCO</v>
      </c>
      <c r="G80">
        <f t="shared" si="3"/>
        <v>13</v>
      </c>
    </row>
    <row r="81" spans="1:7" x14ac:dyDescent="0.25">
      <c r="A81" t="s">
        <v>218</v>
      </c>
      <c r="B81" s="146">
        <v>45626</v>
      </c>
      <c r="C81">
        <v>7</v>
      </c>
      <c r="D81" t="s">
        <v>215</v>
      </c>
      <c r="E81">
        <v>1074621</v>
      </c>
      <c r="F81" t="str">
        <f t="shared" si="2"/>
        <v>Low Income Residential-GRID</v>
      </c>
      <c r="G81">
        <f t="shared" si="3"/>
        <v>13</v>
      </c>
    </row>
    <row r="82" spans="1:7" x14ac:dyDescent="0.25">
      <c r="A82" t="s">
        <v>207</v>
      </c>
      <c r="B82" s="146">
        <v>45626</v>
      </c>
      <c r="C82">
        <v>6</v>
      </c>
      <c r="D82" t="s">
        <v>212</v>
      </c>
      <c r="E82">
        <v>4</v>
      </c>
      <c r="F82" t="str">
        <f t="shared" si="2"/>
        <v>Residential-ESCO</v>
      </c>
      <c r="G82">
        <f t="shared" si="3"/>
        <v>17</v>
      </c>
    </row>
    <row r="83" spans="1:7" x14ac:dyDescent="0.25">
      <c r="A83" t="s">
        <v>207</v>
      </c>
      <c r="B83" s="146">
        <v>45626</v>
      </c>
      <c r="C83">
        <v>6</v>
      </c>
      <c r="D83" t="s">
        <v>213</v>
      </c>
      <c r="E83">
        <v>1300</v>
      </c>
      <c r="F83" t="str">
        <f t="shared" si="2"/>
        <v>Residential-GRID</v>
      </c>
      <c r="G83">
        <f t="shared" si="3"/>
        <v>17</v>
      </c>
    </row>
    <row r="84" spans="1:7" x14ac:dyDescent="0.25">
      <c r="A84" t="s">
        <v>207</v>
      </c>
      <c r="B84" s="146">
        <v>45626</v>
      </c>
      <c r="C84">
        <v>6</v>
      </c>
      <c r="D84" t="s">
        <v>214</v>
      </c>
      <c r="E84">
        <v>44</v>
      </c>
      <c r="F84" t="str">
        <f t="shared" si="2"/>
        <v>Low Income Residential-ESCO</v>
      </c>
      <c r="G84">
        <f t="shared" si="3"/>
        <v>17</v>
      </c>
    </row>
    <row r="85" spans="1:7" x14ac:dyDescent="0.25">
      <c r="A85" t="s">
        <v>207</v>
      </c>
      <c r="B85" s="146">
        <v>45626</v>
      </c>
      <c r="C85">
        <v>6</v>
      </c>
      <c r="D85" t="s">
        <v>215</v>
      </c>
      <c r="E85">
        <v>11493</v>
      </c>
      <c r="F85" t="str">
        <f t="shared" si="2"/>
        <v>Low Income Residential-GRID</v>
      </c>
      <c r="G85">
        <f t="shared" si="3"/>
        <v>17</v>
      </c>
    </row>
    <row r="86" spans="1:7" x14ac:dyDescent="0.25">
      <c r="A86" t="s">
        <v>207</v>
      </c>
      <c r="B86" s="146">
        <v>45626</v>
      </c>
      <c r="C86">
        <v>7</v>
      </c>
      <c r="D86" t="s">
        <v>212</v>
      </c>
      <c r="E86">
        <v>1</v>
      </c>
      <c r="F86" t="str">
        <f t="shared" si="2"/>
        <v>Residential-ESCO</v>
      </c>
      <c r="G86">
        <f t="shared" si="3"/>
        <v>17</v>
      </c>
    </row>
    <row r="87" spans="1:7" x14ac:dyDescent="0.25">
      <c r="A87" t="s">
        <v>207</v>
      </c>
      <c r="B87" s="146">
        <v>45626</v>
      </c>
      <c r="C87">
        <v>7</v>
      </c>
      <c r="D87" t="s">
        <v>213</v>
      </c>
      <c r="E87">
        <v>16</v>
      </c>
      <c r="F87" t="str">
        <f t="shared" si="2"/>
        <v>Residential-GRID</v>
      </c>
      <c r="G87">
        <f t="shared" si="3"/>
        <v>17</v>
      </c>
    </row>
    <row r="88" spans="1:7" x14ac:dyDescent="0.25">
      <c r="A88" t="s">
        <v>207</v>
      </c>
      <c r="B88" s="146">
        <v>45626</v>
      </c>
      <c r="C88">
        <v>7</v>
      </c>
      <c r="D88" t="s">
        <v>214</v>
      </c>
      <c r="E88">
        <v>12</v>
      </c>
      <c r="F88" t="str">
        <f t="shared" si="2"/>
        <v>Low Income Residential-ESCO</v>
      </c>
      <c r="G88">
        <f t="shared" si="3"/>
        <v>17</v>
      </c>
    </row>
    <row r="89" spans="1:7" x14ac:dyDescent="0.25">
      <c r="A89" t="s">
        <v>207</v>
      </c>
      <c r="B89" s="146">
        <v>45626</v>
      </c>
      <c r="C89">
        <v>7</v>
      </c>
      <c r="D89" t="s">
        <v>215</v>
      </c>
      <c r="E89">
        <v>2598</v>
      </c>
      <c r="F89" t="str">
        <f t="shared" si="2"/>
        <v>Low Income Residential-GRID</v>
      </c>
      <c r="G89">
        <f t="shared" si="3"/>
        <v>17</v>
      </c>
    </row>
    <row r="90" spans="1:7" x14ac:dyDescent="0.25">
      <c r="A90" t="s">
        <v>208</v>
      </c>
      <c r="B90" s="146">
        <v>45626</v>
      </c>
      <c r="C90">
        <v>6</v>
      </c>
      <c r="D90" t="s">
        <v>213</v>
      </c>
      <c r="E90">
        <v>89</v>
      </c>
      <c r="F90" t="str">
        <f t="shared" si="2"/>
        <v>Residential-GRID</v>
      </c>
      <c r="G90">
        <f t="shared" si="3"/>
        <v>18</v>
      </c>
    </row>
    <row r="91" spans="1:7" x14ac:dyDescent="0.25">
      <c r="A91" t="s">
        <v>208</v>
      </c>
      <c r="B91" s="146">
        <v>45626</v>
      </c>
      <c r="C91">
        <v>6</v>
      </c>
      <c r="D91" t="s">
        <v>215</v>
      </c>
      <c r="E91">
        <v>40</v>
      </c>
      <c r="F91" t="str">
        <f t="shared" si="2"/>
        <v>Low Income Residential-GRID</v>
      </c>
      <c r="G91">
        <f t="shared" si="3"/>
        <v>18</v>
      </c>
    </row>
    <row r="92" spans="1:7" x14ac:dyDescent="0.25">
      <c r="A92" t="s">
        <v>208</v>
      </c>
      <c r="B92" s="146">
        <v>45626</v>
      </c>
      <c r="C92">
        <v>7</v>
      </c>
      <c r="D92" t="s">
        <v>213</v>
      </c>
      <c r="E92">
        <v>6</v>
      </c>
      <c r="F92" t="str">
        <f t="shared" si="2"/>
        <v>Residential-GRID</v>
      </c>
      <c r="G92">
        <f t="shared" si="3"/>
        <v>18</v>
      </c>
    </row>
    <row r="93" spans="1:7" x14ac:dyDescent="0.25">
      <c r="A93" t="s">
        <v>208</v>
      </c>
      <c r="B93" s="146">
        <v>45626</v>
      </c>
      <c r="C93">
        <v>7</v>
      </c>
      <c r="D93" t="s">
        <v>215</v>
      </c>
      <c r="E93">
        <v>3</v>
      </c>
      <c r="F93" t="str">
        <f t="shared" si="2"/>
        <v>Low Income Residential-GRID</v>
      </c>
      <c r="G93">
        <f t="shared" si="3"/>
        <v>18</v>
      </c>
    </row>
    <row r="94" spans="1:7" x14ac:dyDescent="0.25">
      <c r="A94" t="s">
        <v>209</v>
      </c>
      <c r="B94" s="146">
        <v>45626</v>
      </c>
      <c r="C94">
        <v>6</v>
      </c>
      <c r="D94" t="s">
        <v>213</v>
      </c>
      <c r="E94">
        <v>115</v>
      </c>
      <c r="F94" t="str">
        <f t="shared" si="2"/>
        <v>Residential-GRID</v>
      </c>
      <c r="G94">
        <f t="shared" si="3"/>
        <v>99</v>
      </c>
    </row>
    <row r="95" spans="1:7" x14ac:dyDescent="0.25">
      <c r="A95" t="s">
        <v>209</v>
      </c>
      <c r="B95" s="146">
        <v>45626</v>
      </c>
      <c r="C95">
        <v>6</v>
      </c>
      <c r="D95" t="s">
        <v>215</v>
      </c>
      <c r="E95">
        <v>69</v>
      </c>
      <c r="F95" t="str">
        <f t="shared" si="2"/>
        <v>Low Income Residential-GRID</v>
      </c>
      <c r="G95">
        <f t="shared" si="3"/>
        <v>99</v>
      </c>
    </row>
    <row r="96" spans="1:7" x14ac:dyDescent="0.25">
      <c r="A96" t="s">
        <v>209</v>
      </c>
      <c r="B96" s="146">
        <v>45626</v>
      </c>
      <c r="C96">
        <v>7</v>
      </c>
      <c r="D96" t="s">
        <v>213</v>
      </c>
      <c r="E96">
        <v>7</v>
      </c>
      <c r="F96" t="str">
        <f t="shared" si="2"/>
        <v>Residential-GRID</v>
      </c>
      <c r="G96">
        <f t="shared" si="3"/>
        <v>99</v>
      </c>
    </row>
    <row r="97" spans="1:7" x14ac:dyDescent="0.25">
      <c r="A97" t="s">
        <v>209</v>
      </c>
      <c r="B97" s="146">
        <v>45626</v>
      </c>
      <c r="C97">
        <v>7</v>
      </c>
      <c r="D97" t="s">
        <v>215</v>
      </c>
      <c r="E97">
        <v>6</v>
      </c>
      <c r="F97" t="str">
        <f t="shared" si="2"/>
        <v>Low Income Residential-GRID</v>
      </c>
      <c r="G97">
        <f t="shared" si="3"/>
        <v>99</v>
      </c>
    </row>
    <row r="98" spans="1:7" x14ac:dyDescent="0.25">
      <c r="A98" t="s">
        <v>210</v>
      </c>
      <c r="B98" s="146">
        <v>45626</v>
      </c>
      <c r="C98">
        <v>6</v>
      </c>
      <c r="D98" t="s">
        <v>212</v>
      </c>
      <c r="E98">
        <v>16</v>
      </c>
      <c r="F98" t="str">
        <f t="shared" si="2"/>
        <v>Residential-ESCO</v>
      </c>
      <c r="G98">
        <f t="shared" si="3"/>
        <v>19</v>
      </c>
    </row>
    <row r="99" spans="1:7" x14ac:dyDescent="0.25">
      <c r="A99" t="s">
        <v>210</v>
      </c>
      <c r="B99" s="146">
        <v>45626</v>
      </c>
      <c r="C99">
        <v>6</v>
      </c>
      <c r="D99" t="s">
        <v>213</v>
      </c>
      <c r="E99">
        <v>7144</v>
      </c>
      <c r="F99" t="str">
        <f t="shared" si="2"/>
        <v>Residential-GRID</v>
      </c>
      <c r="G99">
        <f t="shared" si="3"/>
        <v>19</v>
      </c>
    </row>
    <row r="100" spans="1:7" x14ac:dyDescent="0.25">
      <c r="A100" t="s">
        <v>210</v>
      </c>
      <c r="B100" s="146">
        <v>45626</v>
      </c>
      <c r="C100">
        <v>6</v>
      </c>
      <c r="D100" t="s">
        <v>214</v>
      </c>
      <c r="E100">
        <v>4</v>
      </c>
      <c r="F100" t="str">
        <f t="shared" si="2"/>
        <v>Low Income Residential-ESCO</v>
      </c>
      <c r="G100">
        <f t="shared" si="3"/>
        <v>19</v>
      </c>
    </row>
    <row r="101" spans="1:7" x14ac:dyDescent="0.25">
      <c r="A101" t="s">
        <v>210</v>
      </c>
      <c r="B101" s="146">
        <v>45626</v>
      </c>
      <c r="C101">
        <v>6</v>
      </c>
      <c r="D101" t="s">
        <v>215</v>
      </c>
      <c r="E101">
        <v>1762</v>
      </c>
      <c r="F101" t="str">
        <f t="shared" si="2"/>
        <v>Low Income Residential-GRID</v>
      </c>
      <c r="G101">
        <f t="shared" si="3"/>
        <v>19</v>
      </c>
    </row>
    <row r="102" spans="1:7" x14ac:dyDescent="0.25">
      <c r="A102" t="s">
        <v>210</v>
      </c>
      <c r="B102" s="146">
        <v>45626</v>
      </c>
      <c r="C102">
        <v>7</v>
      </c>
      <c r="D102" t="s">
        <v>213</v>
      </c>
      <c r="E102">
        <v>1715</v>
      </c>
      <c r="F102" t="str">
        <f t="shared" si="2"/>
        <v>Residential-GRID</v>
      </c>
      <c r="G102">
        <f t="shared" si="3"/>
        <v>19</v>
      </c>
    </row>
    <row r="103" spans="1:7" x14ac:dyDescent="0.25">
      <c r="A103" t="s">
        <v>210</v>
      </c>
      <c r="B103" s="146">
        <v>45626</v>
      </c>
      <c r="C103">
        <v>7</v>
      </c>
      <c r="D103" t="s">
        <v>215</v>
      </c>
      <c r="E103">
        <v>323</v>
      </c>
      <c r="F103" t="str">
        <f t="shared" si="2"/>
        <v>Low Income Residential-GRID</v>
      </c>
      <c r="G103">
        <f t="shared" si="3"/>
        <v>19</v>
      </c>
    </row>
    <row r="104" spans="1:7" x14ac:dyDescent="0.25">
      <c r="A104" t="s">
        <v>211</v>
      </c>
      <c r="B104" s="146">
        <v>45626</v>
      </c>
      <c r="C104">
        <v>6</v>
      </c>
      <c r="D104" t="s">
        <v>212</v>
      </c>
      <c r="E104">
        <v>737800</v>
      </c>
      <c r="F104" t="str">
        <f t="shared" ref="F104:F111" si="4">TRIM(MID(D104,3,50))</f>
        <v>Residential-ESCO</v>
      </c>
      <c r="G104">
        <f t="shared" ref="G104:G111" si="5">VALUE(TRIM(MID(A104,6,2)))</f>
        <v>20</v>
      </c>
    </row>
    <row r="105" spans="1:7" x14ac:dyDescent="0.25">
      <c r="A105" t="s">
        <v>211</v>
      </c>
      <c r="B105" s="146">
        <v>45626</v>
      </c>
      <c r="C105">
        <v>6</v>
      </c>
      <c r="D105" t="s">
        <v>213</v>
      </c>
      <c r="E105">
        <v>43592596</v>
      </c>
      <c r="F105" t="str">
        <f t="shared" si="4"/>
        <v>Residential-GRID</v>
      </c>
      <c r="G105">
        <f t="shared" si="5"/>
        <v>20</v>
      </c>
    </row>
    <row r="106" spans="1:7" x14ac:dyDescent="0.25">
      <c r="A106" t="s">
        <v>211</v>
      </c>
      <c r="B106" s="146">
        <v>45626</v>
      </c>
      <c r="C106">
        <v>6</v>
      </c>
      <c r="D106" t="s">
        <v>214</v>
      </c>
      <c r="E106">
        <v>61786</v>
      </c>
      <c r="F106" t="str">
        <f t="shared" si="4"/>
        <v>Low Income Residential-ESCO</v>
      </c>
      <c r="G106">
        <f t="shared" si="5"/>
        <v>20</v>
      </c>
    </row>
    <row r="107" spans="1:7" x14ac:dyDescent="0.25">
      <c r="A107" t="s">
        <v>211</v>
      </c>
      <c r="B107" s="146">
        <v>45626</v>
      </c>
      <c r="C107">
        <v>6</v>
      </c>
      <c r="D107" t="s">
        <v>215</v>
      </c>
      <c r="E107">
        <v>4419337</v>
      </c>
      <c r="F107" t="str">
        <f t="shared" si="4"/>
        <v>Low Income Residential-GRID</v>
      </c>
      <c r="G107">
        <f t="shared" si="5"/>
        <v>20</v>
      </c>
    </row>
    <row r="108" spans="1:7" x14ac:dyDescent="0.25">
      <c r="A108" t="s">
        <v>211</v>
      </c>
      <c r="B108" s="146">
        <v>45626</v>
      </c>
      <c r="C108">
        <v>7</v>
      </c>
      <c r="D108" t="s">
        <v>212</v>
      </c>
      <c r="E108">
        <v>123615</v>
      </c>
      <c r="F108" t="str">
        <f t="shared" si="4"/>
        <v>Residential-ESCO</v>
      </c>
      <c r="G108">
        <f t="shared" si="5"/>
        <v>20</v>
      </c>
    </row>
    <row r="109" spans="1:7" x14ac:dyDescent="0.25">
      <c r="A109" t="s">
        <v>211</v>
      </c>
      <c r="B109" s="146">
        <v>45626</v>
      </c>
      <c r="C109">
        <v>7</v>
      </c>
      <c r="D109" t="s">
        <v>213</v>
      </c>
      <c r="E109">
        <v>10216144</v>
      </c>
      <c r="F109" t="str">
        <f t="shared" si="4"/>
        <v>Residential-GRID</v>
      </c>
      <c r="G109">
        <f t="shared" si="5"/>
        <v>20</v>
      </c>
    </row>
    <row r="110" spans="1:7" x14ac:dyDescent="0.25">
      <c r="A110" t="s">
        <v>211</v>
      </c>
      <c r="B110" s="146">
        <v>45626</v>
      </c>
      <c r="C110">
        <v>7</v>
      </c>
      <c r="D110" t="s">
        <v>214</v>
      </c>
      <c r="E110">
        <v>7968</v>
      </c>
      <c r="F110" t="str">
        <f t="shared" si="4"/>
        <v>Low Income Residential-ESCO</v>
      </c>
      <c r="G110">
        <f t="shared" si="5"/>
        <v>20</v>
      </c>
    </row>
    <row r="111" spans="1:7" x14ac:dyDescent="0.25">
      <c r="A111" t="s">
        <v>211</v>
      </c>
      <c r="B111" s="146">
        <v>45626</v>
      </c>
      <c r="C111">
        <v>7</v>
      </c>
      <c r="D111" t="s">
        <v>215</v>
      </c>
      <c r="E111">
        <v>886468</v>
      </c>
      <c r="F111" t="str">
        <f t="shared" si="4"/>
        <v>Low Income Residential-GRID</v>
      </c>
      <c r="G111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85B24-07C6-45C1-8A5D-BDFD4B7F1EED}">
  <sheetPr filterMode="1"/>
  <dimension ref="A1:E368"/>
  <sheetViews>
    <sheetView workbookViewId="0">
      <selection activeCell="N11" sqref="N11"/>
    </sheetView>
  </sheetViews>
  <sheetFormatPr defaultRowHeight="15" x14ac:dyDescent="0.25"/>
  <cols>
    <col min="2" max="2" width="15.7109375" customWidth="1"/>
    <col min="4" max="4" width="23" customWidth="1"/>
    <col min="5" max="5" width="15.5703125" customWidth="1"/>
  </cols>
  <sheetData>
    <row r="1" spans="1:5" x14ac:dyDescent="0.25">
      <c r="A1" t="s">
        <v>188</v>
      </c>
      <c r="B1" s="146" t="s">
        <v>231</v>
      </c>
      <c r="C1" t="s">
        <v>190</v>
      </c>
      <c r="D1" t="s">
        <v>191</v>
      </c>
      <c r="E1" t="s">
        <v>192</v>
      </c>
    </row>
    <row r="2" spans="1:5" hidden="1" x14ac:dyDescent="0.25">
      <c r="A2" t="s">
        <v>195</v>
      </c>
      <c r="B2" s="146">
        <v>45626</v>
      </c>
      <c r="C2">
        <v>4</v>
      </c>
      <c r="D2" t="s">
        <v>212</v>
      </c>
      <c r="E2">
        <v>10412</v>
      </c>
    </row>
    <row r="3" spans="1:5" hidden="1" x14ac:dyDescent="0.25">
      <c r="A3" t="s">
        <v>195</v>
      </c>
      <c r="B3" s="146">
        <v>45626</v>
      </c>
      <c r="C3">
        <v>4</v>
      </c>
      <c r="D3" t="s">
        <v>213</v>
      </c>
      <c r="E3">
        <v>1999</v>
      </c>
    </row>
    <row r="4" spans="1:5" hidden="1" x14ac:dyDescent="0.25">
      <c r="A4" t="s">
        <v>195</v>
      </c>
      <c r="B4" s="146">
        <v>45626</v>
      </c>
      <c r="C4">
        <v>4</v>
      </c>
      <c r="D4" t="s">
        <v>214</v>
      </c>
      <c r="E4">
        <v>126</v>
      </c>
    </row>
    <row r="5" spans="1:5" hidden="1" x14ac:dyDescent="0.25">
      <c r="A5" t="s">
        <v>195</v>
      </c>
      <c r="B5" s="146">
        <v>45626</v>
      </c>
      <c r="C5">
        <v>4</v>
      </c>
      <c r="D5" t="s">
        <v>215</v>
      </c>
      <c r="E5">
        <v>39</v>
      </c>
    </row>
    <row r="6" spans="1:5" hidden="1" x14ac:dyDescent="0.25">
      <c r="A6" t="s">
        <v>195</v>
      </c>
      <c r="B6" s="146">
        <v>45626</v>
      </c>
      <c r="C6">
        <v>4</v>
      </c>
      <c r="D6" t="s">
        <v>232</v>
      </c>
      <c r="E6">
        <v>10</v>
      </c>
    </row>
    <row r="7" spans="1:5" hidden="1" x14ac:dyDescent="0.25">
      <c r="A7" t="s">
        <v>195</v>
      </c>
      <c r="B7" s="146">
        <v>45626</v>
      </c>
      <c r="C7">
        <v>5</v>
      </c>
      <c r="D7" t="s">
        <v>212</v>
      </c>
      <c r="E7">
        <v>636263</v>
      </c>
    </row>
    <row r="8" spans="1:5" hidden="1" x14ac:dyDescent="0.25">
      <c r="A8" t="s">
        <v>195</v>
      </c>
      <c r="B8" s="146">
        <v>45626</v>
      </c>
      <c r="C8">
        <v>5</v>
      </c>
      <c r="D8" t="s">
        <v>213</v>
      </c>
      <c r="E8">
        <v>378709</v>
      </c>
    </row>
    <row r="9" spans="1:5" hidden="1" x14ac:dyDescent="0.25">
      <c r="A9" t="s">
        <v>195</v>
      </c>
      <c r="B9" s="146">
        <v>45626</v>
      </c>
      <c r="C9">
        <v>5</v>
      </c>
      <c r="D9" t="s">
        <v>214</v>
      </c>
      <c r="E9">
        <v>97749</v>
      </c>
    </row>
    <row r="10" spans="1:5" hidden="1" x14ac:dyDescent="0.25">
      <c r="A10" t="s">
        <v>195</v>
      </c>
      <c r="B10" s="146">
        <v>45626</v>
      </c>
      <c r="C10">
        <v>5</v>
      </c>
      <c r="D10" t="s">
        <v>215</v>
      </c>
      <c r="E10">
        <v>62602</v>
      </c>
    </row>
    <row r="11" spans="1:5" hidden="1" x14ac:dyDescent="0.25">
      <c r="A11" t="s">
        <v>195</v>
      </c>
      <c r="B11" s="146">
        <v>45626</v>
      </c>
      <c r="C11">
        <v>5</v>
      </c>
      <c r="D11" t="s">
        <v>232</v>
      </c>
      <c r="E11">
        <v>989</v>
      </c>
    </row>
    <row r="12" spans="1:5" x14ac:dyDescent="0.25">
      <c r="A12" t="s">
        <v>195</v>
      </c>
      <c r="B12" s="146">
        <v>45626</v>
      </c>
      <c r="C12">
        <v>6</v>
      </c>
      <c r="D12" t="s">
        <v>212</v>
      </c>
      <c r="E12">
        <v>7844</v>
      </c>
    </row>
    <row r="13" spans="1:5" x14ac:dyDescent="0.25">
      <c r="A13" t="s">
        <v>195</v>
      </c>
      <c r="B13" s="146">
        <v>45626</v>
      </c>
      <c r="C13">
        <v>6</v>
      </c>
      <c r="D13" t="s">
        <v>213</v>
      </c>
      <c r="E13">
        <v>590127</v>
      </c>
    </row>
    <row r="14" spans="1:5" x14ac:dyDescent="0.25">
      <c r="A14" t="s">
        <v>195</v>
      </c>
      <c r="B14" s="146">
        <v>45626</v>
      </c>
      <c r="C14">
        <v>6</v>
      </c>
      <c r="D14" t="s">
        <v>214</v>
      </c>
      <c r="E14">
        <v>1232</v>
      </c>
    </row>
    <row r="15" spans="1:5" x14ac:dyDescent="0.25">
      <c r="A15" t="s">
        <v>195</v>
      </c>
      <c r="B15" s="146">
        <v>45626</v>
      </c>
      <c r="C15">
        <v>6</v>
      </c>
      <c r="D15" t="s">
        <v>215</v>
      </c>
      <c r="E15">
        <v>75272</v>
      </c>
    </row>
    <row r="16" spans="1:5" x14ac:dyDescent="0.25">
      <c r="A16" t="s">
        <v>195</v>
      </c>
      <c r="B16" s="146">
        <v>45626</v>
      </c>
      <c r="C16">
        <v>7</v>
      </c>
      <c r="D16" t="s">
        <v>212</v>
      </c>
      <c r="E16">
        <v>1732</v>
      </c>
    </row>
    <row r="17" spans="1:5" x14ac:dyDescent="0.25">
      <c r="A17" t="s">
        <v>195</v>
      </c>
      <c r="B17" s="146">
        <v>45626</v>
      </c>
      <c r="C17">
        <v>7</v>
      </c>
      <c r="D17" t="s">
        <v>213</v>
      </c>
      <c r="E17">
        <v>179263</v>
      </c>
    </row>
    <row r="18" spans="1:5" x14ac:dyDescent="0.25">
      <c r="A18" t="s">
        <v>195</v>
      </c>
      <c r="B18" s="146">
        <v>45626</v>
      </c>
      <c r="C18">
        <v>7</v>
      </c>
      <c r="D18" t="s">
        <v>214</v>
      </c>
      <c r="E18">
        <v>236</v>
      </c>
    </row>
    <row r="19" spans="1:5" x14ac:dyDescent="0.25">
      <c r="A19" t="s">
        <v>195</v>
      </c>
      <c r="B19" s="146">
        <v>45626</v>
      </c>
      <c r="C19">
        <v>7</v>
      </c>
      <c r="D19" t="s">
        <v>215</v>
      </c>
      <c r="E19">
        <v>19613</v>
      </c>
    </row>
    <row r="20" spans="1:5" hidden="1" x14ac:dyDescent="0.25">
      <c r="A20" t="s">
        <v>199</v>
      </c>
      <c r="B20" s="146">
        <v>45626</v>
      </c>
      <c r="C20">
        <v>4</v>
      </c>
      <c r="D20" t="s">
        <v>212</v>
      </c>
      <c r="E20">
        <v>974</v>
      </c>
    </row>
    <row r="21" spans="1:5" hidden="1" x14ac:dyDescent="0.25">
      <c r="A21" t="s">
        <v>199</v>
      </c>
      <c r="B21" s="146">
        <v>45626</v>
      </c>
      <c r="C21">
        <v>4</v>
      </c>
      <c r="D21" t="s">
        <v>213</v>
      </c>
      <c r="E21">
        <v>251</v>
      </c>
    </row>
    <row r="22" spans="1:5" hidden="1" x14ac:dyDescent="0.25">
      <c r="A22" t="s">
        <v>199</v>
      </c>
      <c r="B22" s="146">
        <v>45626</v>
      </c>
      <c r="C22">
        <v>4</v>
      </c>
      <c r="D22" t="s">
        <v>214</v>
      </c>
      <c r="E22">
        <v>36</v>
      </c>
    </row>
    <row r="23" spans="1:5" hidden="1" x14ac:dyDescent="0.25">
      <c r="A23" t="s">
        <v>199</v>
      </c>
      <c r="B23" s="146">
        <v>45626</v>
      </c>
      <c r="C23">
        <v>4</v>
      </c>
      <c r="D23" t="s">
        <v>215</v>
      </c>
      <c r="E23">
        <v>6</v>
      </c>
    </row>
    <row r="24" spans="1:5" hidden="1" x14ac:dyDescent="0.25">
      <c r="A24" t="s">
        <v>199</v>
      </c>
      <c r="B24" s="146">
        <v>45626</v>
      </c>
      <c r="C24">
        <v>5</v>
      </c>
      <c r="D24" t="s">
        <v>212</v>
      </c>
      <c r="E24">
        <v>110376</v>
      </c>
    </row>
    <row r="25" spans="1:5" hidden="1" x14ac:dyDescent="0.25">
      <c r="A25" t="s">
        <v>199</v>
      </c>
      <c r="B25" s="146">
        <v>45626</v>
      </c>
      <c r="C25">
        <v>5</v>
      </c>
      <c r="D25" t="s">
        <v>213</v>
      </c>
      <c r="E25">
        <v>74578</v>
      </c>
    </row>
    <row r="26" spans="1:5" hidden="1" x14ac:dyDescent="0.25">
      <c r="A26" t="s">
        <v>199</v>
      </c>
      <c r="B26" s="146">
        <v>45626</v>
      </c>
      <c r="C26">
        <v>5</v>
      </c>
      <c r="D26" t="s">
        <v>214</v>
      </c>
      <c r="E26">
        <v>41372</v>
      </c>
    </row>
    <row r="27" spans="1:5" hidden="1" x14ac:dyDescent="0.25">
      <c r="A27" t="s">
        <v>199</v>
      </c>
      <c r="B27" s="146">
        <v>45626</v>
      </c>
      <c r="C27">
        <v>5</v>
      </c>
      <c r="D27" t="s">
        <v>215</v>
      </c>
      <c r="E27">
        <v>25601</v>
      </c>
    </row>
    <row r="28" spans="1:5" x14ac:dyDescent="0.25">
      <c r="A28" t="s">
        <v>199</v>
      </c>
      <c r="B28" s="146">
        <v>45626</v>
      </c>
      <c r="C28">
        <v>6</v>
      </c>
      <c r="D28" t="s">
        <v>212</v>
      </c>
      <c r="E28">
        <v>659</v>
      </c>
    </row>
    <row r="29" spans="1:5" x14ac:dyDescent="0.25">
      <c r="A29" t="s">
        <v>199</v>
      </c>
      <c r="B29" s="146">
        <v>45626</v>
      </c>
      <c r="C29">
        <v>6</v>
      </c>
      <c r="D29" t="s">
        <v>213</v>
      </c>
      <c r="E29">
        <v>95319</v>
      </c>
    </row>
    <row r="30" spans="1:5" x14ac:dyDescent="0.25">
      <c r="A30" t="s">
        <v>199</v>
      </c>
      <c r="B30" s="146">
        <v>45626</v>
      </c>
      <c r="C30">
        <v>6</v>
      </c>
      <c r="D30" t="s">
        <v>214</v>
      </c>
      <c r="E30">
        <v>168</v>
      </c>
    </row>
    <row r="31" spans="1:5" x14ac:dyDescent="0.25">
      <c r="A31" t="s">
        <v>199</v>
      </c>
      <c r="B31" s="146">
        <v>45626</v>
      </c>
      <c r="C31">
        <v>6</v>
      </c>
      <c r="D31" t="s">
        <v>215</v>
      </c>
      <c r="E31">
        <v>32894</v>
      </c>
    </row>
    <row r="32" spans="1:5" x14ac:dyDescent="0.25">
      <c r="A32" t="s">
        <v>199</v>
      </c>
      <c r="B32" s="146">
        <v>45626</v>
      </c>
      <c r="C32">
        <v>7</v>
      </c>
      <c r="D32" t="s">
        <v>212</v>
      </c>
      <c r="E32">
        <v>128</v>
      </c>
    </row>
    <row r="33" spans="1:5" x14ac:dyDescent="0.25">
      <c r="A33" t="s">
        <v>199</v>
      </c>
      <c r="B33" s="146">
        <v>45626</v>
      </c>
      <c r="C33">
        <v>7</v>
      </c>
      <c r="D33" t="s">
        <v>213</v>
      </c>
      <c r="E33">
        <v>21387</v>
      </c>
    </row>
    <row r="34" spans="1:5" x14ac:dyDescent="0.25">
      <c r="A34" t="s">
        <v>199</v>
      </c>
      <c r="B34" s="146">
        <v>45626</v>
      </c>
      <c r="C34">
        <v>7</v>
      </c>
      <c r="D34" t="s">
        <v>214</v>
      </c>
      <c r="E34">
        <v>26</v>
      </c>
    </row>
    <row r="35" spans="1:5" x14ac:dyDescent="0.25">
      <c r="A35" t="s">
        <v>199</v>
      </c>
      <c r="B35" s="146">
        <v>45626</v>
      </c>
      <c r="C35">
        <v>7</v>
      </c>
      <c r="D35" t="s">
        <v>215</v>
      </c>
      <c r="E35">
        <v>7505</v>
      </c>
    </row>
    <row r="36" spans="1:5" hidden="1" x14ac:dyDescent="0.25">
      <c r="A36" t="s">
        <v>200</v>
      </c>
      <c r="B36" s="146">
        <v>45626</v>
      </c>
      <c r="C36">
        <v>4</v>
      </c>
      <c r="D36" t="s">
        <v>212</v>
      </c>
      <c r="E36">
        <v>614</v>
      </c>
    </row>
    <row r="37" spans="1:5" hidden="1" x14ac:dyDescent="0.25">
      <c r="A37" t="s">
        <v>200</v>
      </c>
      <c r="B37" s="146">
        <v>45626</v>
      </c>
      <c r="C37">
        <v>4</v>
      </c>
      <c r="D37" t="s">
        <v>213</v>
      </c>
      <c r="E37">
        <v>137</v>
      </c>
    </row>
    <row r="38" spans="1:5" hidden="1" x14ac:dyDescent="0.25">
      <c r="A38" t="s">
        <v>200</v>
      </c>
      <c r="B38" s="146">
        <v>45626</v>
      </c>
      <c r="C38">
        <v>4</v>
      </c>
      <c r="D38" t="s">
        <v>214</v>
      </c>
      <c r="E38">
        <v>10</v>
      </c>
    </row>
    <row r="39" spans="1:5" hidden="1" x14ac:dyDescent="0.25">
      <c r="A39" t="s">
        <v>200</v>
      </c>
      <c r="B39" s="146">
        <v>45626</v>
      </c>
      <c r="C39">
        <v>4</v>
      </c>
      <c r="D39" t="s">
        <v>215</v>
      </c>
      <c r="E39">
        <v>4</v>
      </c>
    </row>
    <row r="40" spans="1:5" hidden="1" x14ac:dyDescent="0.25">
      <c r="A40" t="s">
        <v>200</v>
      </c>
      <c r="B40" s="146">
        <v>45626</v>
      </c>
      <c r="C40">
        <v>5</v>
      </c>
      <c r="D40" t="s">
        <v>212</v>
      </c>
      <c r="E40">
        <v>41101</v>
      </c>
    </row>
    <row r="41" spans="1:5" hidden="1" x14ac:dyDescent="0.25">
      <c r="A41" t="s">
        <v>200</v>
      </c>
      <c r="B41" s="146">
        <v>45626</v>
      </c>
      <c r="C41">
        <v>5</v>
      </c>
      <c r="D41" t="s">
        <v>213</v>
      </c>
      <c r="E41">
        <v>29130</v>
      </c>
    </row>
    <row r="42" spans="1:5" hidden="1" x14ac:dyDescent="0.25">
      <c r="A42" t="s">
        <v>200</v>
      </c>
      <c r="B42" s="146">
        <v>45626</v>
      </c>
      <c r="C42">
        <v>5</v>
      </c>
      <c r="D42" t="s">
        <v>214</v>
      </c>
      <c r="E42">
        <v>6727</v>
      </c>
    </row>
    <row r="43" spans="1:5" hidden="1" x14ac:dyDescent="0.25">
      <c r="A43" t="s">
        <v>200</v>
      </c>
      <c r="B43" s="146">
        <v>45626</v>
      </c>
      <c r="C43">
        <v>5</v>
      </c>
      <c r="D43" t="s">
        <v>215</v>
      </c>
      <c r="E43">
        <v>4981</v>
      </c>
    </row>
    <row r="44" spans="1:5" x14ac:dyDescent="0.25">
      <c r="A44" t="s">
        <v>200</v>
      </c>
      <c r="B44" s="146">
        <v>45626</v>
      </c>
      <c r="C44">
        <v>6</v>
      </c>
      <c r="D44" t="s">
        <v>212</v>
      </c>
      <c r="E44">
        <v>458</v>
      </c>
    </row>
    <row r="45" spans="1:5" x14ac:dyDescent="0.25">
      <c r="A45" t="s">
        <v>200</v>
      </c>
      <c r="B45" s="146">
        <v>45626</v>
      </c>
      <c r="C45">
        <v>6</v>
      </c>
      <c r="D45" t="s">
        <v>213</v>
      </c>
      <c r="E45">
        <v>38836</v>
      </c>
    </row>
    <row r="46" spans="1:5" x14ac:dyDescent="0.25">
      <c r="A46" t="s">
        <v>200</v>
      </c>
      <c r="B46" s="146">
        <v>45626</v>
      </c>
      <c r="C46">
        <v>6</v>
      </c>
      <c r="D46" t="s">
        <v>214</v>
      </c>
      <c r="E46">
        <v>87</v>
      </c>
    </row>
    <row r="47" spans="1:5" x14ac:dyDescent="0.25">
      <c r="A47" t="s">
        <v>200</v>
      </c>
      <c r="B47" s="146">
        <v>45626</v>
      </c>
      <c r="C47">
        <v>6</v>
      </c>
      <c r="D47" t="s">
        <v>215</v>
      </c>
      <c r="E47">
        <v>4949</v>
      </c>
    </row>
    <row r="48" spans="1:5" x14ac:dyDescent="0.25">
      <c r="A48" t="s">
        <v>200</v>
      </c>
      <c r="B48" s="146">
        <v>45626</v>
      </c>
      <c r="C48">
        <v>7</v>
      </c>
      <c r="D48" t="s">
        <v>212</v>
      </c>
      <c r="E48">
        <v>77</v>
      </c>
    </row>
    <row r="49" spans="1:5" x14ac:dyDescent="0.25">
      <c r="A49" t="s">
        <v>200</v>
      </c>
      <c r="B49" s="146">
        <v>45626</v>
      </c>
      <c r="C49">
        <v>7</v>
      </c>
      <c r="D49" t="s">
        <v>213</v>
      </c>
      <c r="E49">
        <v>10046</v>
      </c>
    </row>
    <row r="50" spans="1:5" x14ac:dyDescent="0.25">
      <c r="A50" t="s">
        <v>200</v>
      </c>
      <c r="B50" s="146">
        <v>45626</v>
      </c>
      <c r="C50">
        <v>7</v>
      </c>
      <c r="D50" t="s">
        <v>214</v>
      </c>
      <c r="E50">
        <v>10</v>
      </c>
    </row>
    <row r="51" spans="1:5" x14ac:dyDescent="0.25">
      <c r="A51" t="s">
        <v>200</v>
      </c>
      <c r="B51" s="146">
        <v>45626</v>
      </c>
      <c r="C51">
        <v>7</v>
      </c>
      <c r="D51" t="s">
        <v>215</v>
      </c>
      <c r="E51">
        <v>1194</v>
      </c>
    </row>
    <row r="52" spans="1:5" hidden="1" x14ac:dyDescent="0.25">
      <c r="A52" t="s">
        <v>201</v>
      </c>
      <c r="B52" s="146">
        <v>45626</v>
      </c>
      <c r="C52">
        <v>4</v>
      </c>
      <c r="D52" t="s">
        <v>212</v>
      </c>
      <c r="E52">
        <v>128</v>
      </c>
    </row>
    <row r="53" spans="1:5" hidden="1" x14ac:dyDescent="0.25">
      <c r="A53" t="s">
        <v>201</v>
      </c>
      <c r="B53" s="146">
        <v>45626</v>
      </c>
      <c r="C53">
        <v>4</v>
      </c>
      <c r="D53" t="s">
        <v>213</v>
      </c>
      <c r="E53">
        <v>30</v>
      </c>
    </row>
    <row r="54" spans="1:5" hidden="1" x14ac:dyDescent="0.25">
      <c r="A54" t="s">
        <v>201</v>
      </c>
      <c r="B54" s="146">
        <v>45626</v>
      </c>
      <c r="C54">
        <v>4</v>
      </c>
      <c r="D54" t="s">
        <v>214</v>
      </c>
      <c r="E54">
        <v>6</v>
      </c>
    </row>
    <row r="55" spans="1:5" hidden="1" x14ac:dyDescent="0.25">
      <c r="A55" t="s">
        <v>201</v>
      </c>
      <c r="B55" s="146">
        <v>45626</v>
      </c>
      <c r="C55">
        <v>5</v>
      </c>
      <c r="D55" t="s">
        <v>212</v>
      </c>
      <c r="E55">
        <v>17976</v>
      </c>
    </row>
    <row r="56" spans="1:5" hidden="1" x14ac:dyDescent="0.25">
      <c r="A56" t="s">
        <v>201</v>
      </c>
      <c r="B56" s="146">
        <v>45626</v>
      </c>
      <c r="C56">
        <v>5</v>
      </c>
      <c r="D56" t="s">
        <v>213</v>
      </c>
      <c r="E56">
        <v>12428</v>
      </c>
    </row>
    <row r="57" spans="1:5" hidden="1" x14ac:dyDescent="0.25">
      <c r="A57" t="s">
        <v>201</v>
      </c>
      <c r="B57" s="146">
        <v>45626</v>
      </c>
      <c r="C57">
        <v>5</v>
      </c>
      <c r="D57" t="s">
        <v>214</v>
      </c>
      <c r="E57">
        <v>4317</v>
      </c>
    </row>
    <row r="58" spans="1:5" hidden="1" x14ac:dyDescent="0.25">
      <c r="A58" t="s">
        <v>201</v>
      </c>
      <c r="B58" s="146">
        <v>45626</v>
      </c>
      <c r="C58">
        <v>5</v>
      </c>
      <c r="D58" t="s">
        <v>215</v>
      </c>
      <c r="E58">
        <v>3050</v>
      </c>
    </row>
    <row r="59" spans="1:5" x14ac:dyDescent="0.25">
      <c r="A59" t="s">
        <v>201</v>
      </c>
      <c r="B59" s="146">
        <v>45626</v>
      </c>
      <c r="C59">
        <v>6</v>
      </c>
      <c r="D59" t="s">
        <v>212</v>
      </c>
      <c r="E59">
        <v>87</v>
      </c>
    </row>
    <row r="60" spans="1:5" x14ac:dyDescent="0.25">
      <c r="A60" t="s">
        <v>201</v>
      </c>
      <c r="B60" s="146">
        <v>45626</v>
      </c>
      <c r="C60">
        <v>6</v>
      </c>
      <c r="D60" t="s">
        <v>213</v>
      </c>
      <c r="E60">
        <v>14503</v>
      </c>
    </row>
    <row r="61" spans="1:5" x14ac:dyDescent="0.25">
      <c r="A61" t="s">
        <v>201</v>
      </c>
      <c r="B61" s="146">
        <v>45626</v>
      </c>
      <c r="C61">
        <v>6</v>
      </c>
      <c r="D61" t="s">
        <v>214</v>
      </c>
      <c r="E61">
        <v>17</v>
      </c>
    </row>
    <row r="62" spans="1:5" x14ac:dyDescent="0.25">
      <c r="A62" t="s">
        <v>201</v>
      </c>
      <c r="B62" s="146">
        <v>45626</v>
      </c>
      <c r="C62">
        <v>6</v>
      </c>
      <c r="D62" t="s">
        <v>215</v>
      </c>
      <c r="E62">
        <v>2371</v>
      </c>
    </row>
    <row r="63" spans="1:5" x14ac:dyDescent="0.25">
      <c r="A63" t="s">
        <v>201</v>
      </c>
      <c r="B63" s="146">
        <v>45626</v>
      </c>
      <c r="C63">
        <v>7</v>
      </c>
      <c r="D63" t="s">
        <v>212</v>
      </c>
      <c r="E63">
        <v>13</v>
      </c>
    </row>
    <row r="64" spans="1:5" x14ac:dyDescent="0.25">
      <c r="A64" t="s">
        <v>201</v>
      </c>
      <c r="B64" s="146">
        <v>45626</v>
      </c>
      <c r="C64">
        <v>7</v>
      </c>
      <c r="D64" t="s">
        <v>213</v>
      </c>
      <c r="E64">
        <v>2907</v>
      </c>
    </row>
    <row r="65" spans="1:5" x14ac:dyDescent="0.25">
      <c r="A65" t="s">
        <v>201</v>
      </c>
      <c r="B65" s="146">
        <v>45626</v>
      </c>
      <c r="C65">
        <v>7</v>
      </c>
      <c r="D65" t="s">
        <v>214</v>
      </c>
      <c r="E65">
        <v>3</v>
      </c>
    </row>
    <row r="66" spans="1:5" x14ac:dyDescent="0.25">
      <c r="A66" t="s">
        <v>201</v>
      </c>
      <c r="B66" s="146">
        <v>45626</v>
      </c>
      <c r="C66">
        <v>7</v>
      </c>
      <c r="D66" t="s">
        <v>215</v>
      </c>
      <c r="E66">
        <v>557</v>
      </c>
    </row>
    <row r="67" spans="1:5" hidden="1" x14ac:dyDescent="0.25">
      <c r="A67" t="s">
        <v>202</v>
      </c>
      <c r="B67" s="146">
        <v>45626</v>
      </c>
      <c r="C67">
        <v>4</v>
      </c>
      <c r="D67" t="s">
        <v>212</v>
      </c>
      <c r="E67">
        <v>232</v>
      </c>
    </row>
    <row r="68" spans="1:5" hidden="1" x14ac:dyDescent="0.25">
      <c r="A68" t="s">
        <v>202</v>
      </c>
      <c r="B68" s="146">
        <v>45626</v>
      </c>
      <c r="C68">
        <v>4</v>
      </c>
      <c r="D68" t="s">
        <v>213</v>
      </c>
      <c r="E68">
        <v>84</v>
      </c>
    </row>
    <row r="69" spans="1:5" hidden="1" x14ac:dyDescent="0.25">
      <c r="A69" t="s">
        <v>202</v>
      </c>
      <c r="B69" s="146">
        <v>45626</v>
      </c>
      <c r="C69">
        <v>4</v>
      </c>
      <c r="D69" t="s">
        <v>214</v>
      </c>
      <c r="E69">
        <v>20</v>
      </c>
    </row>
    <row r="70" spans="1:5" hidden="1" x14ac:dyDescent="0.25">
      <c r="A70" t="s">
        <v>202</v>
      </c>
      <c r="B70" s="146">
        <v>45626</v>
      </c>
      <c r="C70">
        <v>4</v>
      </c>
      <c r="D70" t="s">
        <v>215</v>
      </c>
      <c r="E70">
        <v>2</v>
      </c>
    </row>
    <row r="71" spans="1:5" hidden="1" x14ac:dyDescent="0.25">
      <c r="A71" t="s">
        <v>202</v>
      </c>
      <c r="B71" s="146">
        <v>45626</v>
      </c>
      <c r="C71">
        <v>5</v>
      </c>
      <c r="D71" t="s">
        <v>212</v>
      </c>
      <c r="E71">
        <v>51299</v>
      </c>
    </row>
    <row r="72" spans="1:5" hidden="1" x14ac:dyDescent="0.25">
      <c r="A72" t="s">
        <v>202</v>
      </c>
      <c r="B72" s="146">
        <v>45626</v>
      </c>
      <c r="C72">
        <v>5</v>
      </c>
      <c r="D72" t="s">
        <v>213</v>
      </c>
      <c r="E72">
        <v>33020</v>
      </c>
    </row>
    <row r="73" spans="1:5" hidden="1" x14ac:dyDescent="0.25">
      <c r="A73" t="s">
        <v>202</v>
      </c>
      <c r="B73" s="146">
        <v>45626</v>
      </c>
      <c r="C73">
        <v>5</v>
      </c>
      <c r="D73" t="s">
        <v>214</v>
      </c>
      <c r="E73">
        <v>30328</v>
      </c>
    </row>
    <row r="74" spans="1:5" hidden="1" x14ac:dyDescent="0.25">
      <c r="A74" t="s">
        <v>202</v>
      </c>
      <c r="B74" s="146">
        <v>45626</v>
      </c>
      <c r="C74">
        <v>5</v>
      </c>
      <c r="D74" t="s">
        <v>215</v>
      </c>
      <c r="E74">
        <v>17570</v>
      </c>
    </row>
    <row r="75" spans="1:5" x14ac:dyDescent="0.25">
      <c r="A75" t="s">
        <v>202</v>
      </c>
      <c r="B75" s="146">
        <v>45626</v>
      </c>
      <c r="C75">
        <v>6</v>
      </c>
      <c r="D75" t="s">
        <v>212</v>
      </c>
      <c r="E75">
        <v>114</v>
      </c>
    </row>
    <row r="76" spans="1:5" x14ac:dyDescent="0.25">
      <c r="A76" t="s">
        <v>202</v>
      </c>
      <c r="B76" s="146">
        <v>45626</v>
      </c>
      <c r="C76">
        <v>6</v>
      </c>
      <c r="D76" t="s">
        <v>213</v>
      </c>
      <c r="E76">
        <v>41980</v>
      </c>
    </row>
    <row r="77" spans="1:5" x14ac:dyDescent="0.25">
      <c r="A77" t="s">
        <v>202</v>
      </c>
      <c r="B77" s="146">
        <v>45626</v>
      </c>
      <c r="C77">
        <v>6</v>
      </c>
      <c r="D77" t="s">
        <v>214</v>
      </c>
      <c r="E77">
        <v>64</v>
      </c>
    </row>
    <row r="78" spans="1:5" x14ac:dyDescent="0.25">
      <c r="A78" t="s">
        <v>202</v>
      </c>
      <c r="B78" s="146">
        <v>45626</v>
      </c>
      <c r="C78">
        <v>6</v>
      </c>
      <c r="D78" t="s">
        <v>215</v>
      </c>
      <c r="E78">
        <v>25574</v>
      </c>
    </row>
    <row r="79" spans="1:5" x14ac:dyDescent="0.25">
      <c r="A79" t="s">
        <v>202</v>
      </c>
      <c r="B79" s="146">
        <v>45626</v>
      </c>
      <c r="C79">
        <v>7</v>
      </c>
      <c r="D79" t="s">
        <v>212</v>
      </c>
      <c r="E79">
        <v>38</v>
      </c>
    </row>
    <row r="80" spans="1:5" x14ac:dyDescent="0.25">
      <c r="A80" t="s">
        <v>202</v>
      </c>
      <c r="B80" s="146">
        <v>45626</v>
      </c>
      <c r="C80">
        <v>7</v>
      </c>
      <c r="D80" t="s">
        <v>213</v>
      </c>
      <c r="E80">
        <v>8434</v>
      </c>
    </row>
    <row r="81" spans="1:5" x14ac:dyDescent="0.25">
      <c r="A81" t="s">
        <v>202</v>
      </c>
      <c r="B81" s="146">
        <v>45626</v>
      </c>
      <c r="C81">
        <v>7</v>
      </c>
      <c r="D81" t="s">
        <v>214</v>
      </c>
      <c r="E81">
        <v>13</v>
      </c>
    </row>
    <row r="82" spans="1:5" x14ac:dyDescent="0.25">
      <c r="A82" t="s">
        <v>202</v>
      </c>
      <c r="B82" s="146">
        <v>45626</v>
      </c>
      <c r="C82">
        <v>7</v>
      </c>
      <c r="D82" t="s">
        <v>215</v>
      </c>
      <c r="E82">
        <v>5754</v>
      </c>
    </row>
    <row r="83" spans="1:5" hidden="1" x14ac:dyDescent="0.25">
      <c r="A83" t="s">
        <v>203</v>
      </c>
      <c r="B83" s="146">
        <v>45626</v>
      </c>
      <c r="C83">
        <v>4</v>
      </c>
      <c r="D83" t="s">
        <v>212</v>
      </c>
      <c r="E83">
        <v>189089</v>
      </c>
    </row>
    <row r="84" spans="1:5" hidden="1" x14ac:dyDescent="0.25">
      <c r="A84" t="s">
        <v>203</v>
      </c>
      <c r="B84" s="146">
        <v>45626</v>
      </c>
      <c r="C84">
        <v>4</v>
      </c>
      <c r="D84" t="s">
        <v>213</v>
      </c>
      <c r="E84">
        <v>74041</v>
      </c>
    </row>
    <row r="85" spans="1:5" hidden="1" x14ac:dyDescent="0.25">
      <c r="A85" t="s">
        <v>203</v>
      </c>
      <c r="B85" s="146">
        <v>45626</v>
      </c>
      <c r="C85">
        <v>4</v>
      </c>
      <c r="D85" t="s">
        <v>214</v>
      </c>
      <c r="E85">
        <v>5282</v>
      </c>
    </row>
    <row r="86" spans="1:5" hidden="1" x14ac:dyDescent="0.25">
      <c r="A86" t="s">
        <v>203</v>
      </c>
      <c r="B86" s="146">
        <v>45626</v>
      </c>
      <c r="C86">
        <v>4</v>
      </c>
      <c r="D86" t="s">
        <v>215</v>
      </c>
      <c r="E86">
        <v>858</v>
      </c>
    </row>
    <row r="87" spans="1:5" hidden="1" x14ac:dyDescent="0.25">
      <c r="A87" t="s">
        <v>203</v>
      </c>
      <c r="B87" s="146">
        <v>45626</v>
      </c>
      <c r="C87">
        <v>5</v>
      </c>
      <c r="D87" t="s">
        <v>212</v>
      </c>
      <c r="E87">
        <v>16977224</v>
      </c>
    </row>
    <row r="88" spans="1:5" hidden="1" x14ac:dyDescent="0.25">
      <c r="A88" t="s">
        <v>203</v>
      </c>
      <c r="B88" s="146">
        <v>45626</v>
      </c>
      <c r="C88">
        <v>5</v>
      </c>
      <c r="D88" t="s">
        <v>213</v>
      </c>
      <c r="E88">
        <v>11148807</v>
      </c>
    </row>
    <row r="89" spans="1:5" hidden="1" x14ac:dyDescent="0.25">
      <c r="A89" t="s">
        <v>203</v>
      </c>
      <c r="B89" s="146">
        <v>45626</v>
      </c>
      <c r="C89">
        <v>5</v>
      </c>
      <c r="D89" t="s">
        <v>214</v>
      </c>
      <c r="E89">
        <v>4546033</v>
      </c>
    </row>
    <row r="90" spans="1:5" hidden="1" x14ac:dyDescent="0.25">
      <c r="A90" t="s">
        <v>203</v>
      </c>
      <c r="B90" s="146">
        <v>45626</v>
      </c>
      <c r="C90">
        <v>5</v>
      </c>
      <c r="D90" t="s">
        <v>215</v>
      </c>
      <c r="E90">
        <v>3017285</v>
      </c>
    </row>
    <row r="91" spans="1:5" x14ac:dyDescent="0.25">
      <c r="A91" t="s">
        <v>203</v>
      </c>
      <c r="B91" s="146">
        <v>45626</v>
      </c>
      <c r="C91">
        <v>6</v>
      </c>
      <c r="D91" t="s">
        <v>212</v>
      </c>
      <c r="E91">
        <v>39707</v>
      </c>
    </row>
    <row r="92" spans="1:5" x14ac:dyDescent="0.25">
      <c r="A92" t="s">
        <v>203</v>
      </c>
      <c r="B92" s="146">
        <v>45626</v>
      </c>
      <c r="C92">
        <v>6</v>
      </c>
      <c r="D92" t="s">
        <v>213</v>
      </c>
      <c r="E92">
        <v>4490673</v>
      </c>
    </row>
    <row r="93" spans="1:5" x14ac:dyDescent="0.25">
      <c r="A93" t="s">
        <v>203</v>
      </c>
      <c r="B93" s="146">
        <v>45626</v>
      </c>
      <c r="C93">
        <v>6</v>
      </c>
      <c r="D93" t="s">
        <v>214</v>
      </c>
      <c r="E93">
        <v>7448</v>
      </c>
    </row>
    <row r="94" spans="1:5" x14ac:dyDescent="0.25">
      <c r="A94" t="s">
        <v>203</v>
      </c>
      <c r="B94" s="146">
        <v>45626</v>
      </c>
      <c r="C94">
        <v>6</v>
      </c>
      <c r="D94" t="s">
        <v>215</v>
      </c>
      <c r="E94">
        <v>1340898</v>
      </c>
    </row>
    <row r="95" spans="1:5" x14ac:dyDescent="0.25">
      <c r="A95" t="s">
        <v>203</v>
      </c>
      <c r="B95" s="146">
        <v>45626</v>
      </c>
      <c r="C95">
        <v>7</v>
      </c>
      <c r="D95" t="s">
        <v>212</v>
      </c>
      <c r="E95">
        <v>9190</v>
      </c>
    </row>
    <row r="96" spans="1:5" x14ac:dyDescent="0.25">
      <c r="A96" t="s">
        <v>203</v>
      </c>
      <c r="B96" s="146">
        <v>45626</v>
      </c>
      <c r="C96">
        <v>7</v>
      </c>
      <c r="D96" t="s">
        <v>213</v>
      </c>
      <c r="E96">
        <v>945839</v>
      </c>
    </row>
    <row r="97" spans="1:5" x14ac:dyDescent="0.25">
      <c r="A97" t="s">
        <v>203</v>
      </c>
      <c r="B97" s="146">
        <v>45626</v>
      </c>
      <c r="C97">
        <v>7</v>
      </c>
      <c r="D97" t="s">
        <v>214</v>
      </c>
      <c r="E97">
        <v>1175</v>
      </c>
    </row>
    <row r="98" spans="1:5" x14ac:dyDescent="0.25">
      <c r="A98" t="s">
        <v>203</v>
      </c>
      <c r="B98" s="146">
        <v>45626</v>
      </c>
      <c r="C98">
        <v>7</v>
      </c>
      <c r="D98" t="s">
        <v>215</v>
      </c>
      <c r="E98">
        <v>254508</v>
      </c>
    </row>
    <row r="99" spans="1:5" hidden="1" x14ac:dyDescent="0.25">
      <c r="A99" t="s">
        <v>204</v>
      </c>
      <c r="B99" s="146">
        <v>45626</v>
      </c>
      <c r="C99">
        <v>4</v>
      </c>
      <c r="D99" t="s">
        <v>212</v>
      </c>
      <c r="E99">
        <v>88084</v>
      </c>
    </row>
    <row r="100" spans="1:5" hidden="1" x14ac:dyDescent="0.25">
      <c r="A100" t="s">
        <v>204</v>
      </c>
      <c r="B100" s="146">
        <v>45626</v>
      </c>
      <c r="C100">
        <v>4</v>
      </c>
      <c r="D100" t="s">
        <v>213</v>
      </c>
      <c r="E100">
        <v>26919</v>
      </c>
    </row>
    <row r="101" spans="1:5" hidden="1" x14ac:dyDescent="0.25">
      <c r="A101" t="s">
        <v>204</v>
      </c>
      <c r="B101" s="146">
        <v>45626</v>
      </c>
      <c r="C101">
        <v>4</v>
      </c>
      <c r="D101" t="s">
        <v>214</v>
      </c>
      <c r="E101">
        <v>4371</v>
      </c>
    </row>
    <row r="102" spans="1:5" hidden="1" x14ac:dyDescent="0.25">
      <c r="A102" t="s">
        <v>204</v>
      </c>
      <c r="B102" s="146">
        <v>45626</v>
      </c>
      <c r="C102">
        <v>4</v>
      </c>
      <c r="D102" t="s">
        <v>215</v>
      </c>
      <c r="E102">
        <v>607</v>
      </c>
    </row>
    <row r="103" spans="1:5" hidden="1" x14ac:dyDescent="0.25">
      <c r="A103" t="s">
        <v>204</v>
      </c>
      <c r="B103" s="146">
        <v>45626</v>
      </c>
      <c r="C103">
        <v>5</v>
      </c>
      <c r="D103" t="s">
        <v>212</v>
      </c>
      <c r="E103">
        <v>12853174</v>
      </c>
    </row>
    <row r="104" spans="1:5" hidden="1" x14ac:dyDescent="0.25">
      <c r="A104" t="s">
        <v>204</v>
      </c>
      <c r="B104" s="146">
        <v>45626</v>
      </c>
      <c r="C104">
        <v>5</v>
      </c>
      <c r="D104" t="s">
        <v>213</v>
      </c>
      <c r="E104">
        <v>8224334</v>
      </c>
    </row>
    <row r="105" spans="1:5" hidden="1" x14ac:dyDescent="0.25">
      <c r="A105" t="s">
        <v>204</v>
      </c>
      <c r="B105" s="146">
        <v>45626</v>
      </c>
      <c r="C105">
        <v>5</v>
      </c>
      <c r="D105" t="s">
        <v>214</v>
      </c>
      <c r="E105">
        <v>4889995</v>
      </c>
    </row>
    <row r="106" spans="1:5" hidden="1" x14ac:dyDescent="0.25">
      <c r="A106" t="s">
        <v>204</v>
      </c>
      <c r="B106" s="146">
        <v>45626</v>
      </c>
      <c r="C106">
        <v>5</v>
      </c>
      <c r="D106" t="s">
        <v>215</v>
      </c>
      <c r="E106">
        <v>3104734</v>
      </c>
    </row>
    <row r="107" spans="1:5" x14ac:dyDescent="0.25">
      <c r="A107" t="s">
        <v>204</v>
      </c>
      <c r="B107" s="146">
        <v>45626</v>
      </c>
      <c r="C107">
        <v>6</v>
      </c>
      <c r="D107" t="s">
        <v>212</v>
      </c>
      <c r="E107">
        <v>6636</v>
      </c>
    </row>
    <row r="108" spans="1:5" x14ac:dyDescent="0.25">
      <c r="A108" t="s">
        <v>204</v>
      </c>
      <c r="B108" s="146">
        <v>45626</v>
      </c>
      <c r="C108">
        <v>6</v>
      </c>
      <c r="D108" t="s">
        <v>213</v>
      </c>
      <c r="E108">
        <v>1930667</v>
      </c>
    </row>
    <row r="109" spans="1:5" x14ac:dyDescent="0.25">
      <c r="A109" t="s">
        <v>204</v>
      </c>
      <c r="B109" s="146">
        <v>45626</v>
      </c>
      <c r="C109">
        <v>6</v>
      </c>
      <c r="D109" t="s">
        <v>214</v>
      </c>
      <c r="E109">
        <v>1999</v>
      </c>
    </row>
    <row r="110" spans="1:5" x14ac:dyDescent="0.25">
      <c r="A110" t="s">
        <v>204</v>
      </c>
      <c r="B110" s="146">
        <v>45626</v>
      </c>
      <c r="C110">
        <v>6</v>
      </c>
      <c r="D110" t="s">
        <v>215</v>
      </c>
      <c r="E110">
        <v>907913</v>
      </c>
    </row>
    <row r="111" spans="1:5" x14ac:dyDescent="0.25">
      <c r="A111" t="s">
        <v>204</v>
      </c>
      <c r="B111" s="146">
        <v>45626</v>
      </c>
      <c r="C111">
        <v>7</v>
      </c>
      <c r="D111" t="s">
        <v>212</v>
      </c>
      <c r="E111">
        <v>1217</v>
      </c>
    </row>
    <row r="112" spans="1:5" x14ac:dyDescent="0.25">
      <c r="A112" t="s">
        <v>204</v>
      </c>
      <c r="B112" s="146">
        <v>45626</v>
      </c>
      <c r="C112">
        <v>7</v>
      </c>
      <c r="D112" t="s">
        <v>213</v>
      </c>
      <c r="E112">
        <v>378943</v>
      </c>
    </row>
    <row r="113" spans="1:5" x14ac:dyDescent="0.25">
      <c r="A113" t="s">
        <v>204</v>
      </c>
      <c r="B113" s="146">
        <v>45626</v>
      </c>
      <c r="C113">
        <v>7</v>
      </c>
      <c r="D113" t="s">
        <v>214</v>
      </c>
      <c r="E113">
        <v>828</v>
      </c>
    </row>
    <row r="114" spans="1:5" x14ac:dyDescent="0.25">
      <c r="A114" t="s">
        <v>204</v>
      </c>
      <c r="B114" s="146">
        <v>45626</v>
      </c>
      <c r="C114">
        <v>7</v>
      </c>
      <c r="D114" t="s">
        <v>215</v>
      </c>
      <c r="E114">
        <v>189288</v>
      </c>
    </row>
    <row r="115" spans="1:5" hidden="1" x14ac:dyDescent="0.25">
      <c r="A115" t="s">
        <v>205</v>
      </c>
      <c r="B115" s="146">
        <v>45626</v>
      </c>
      <c r="C115">
        <v>4</v>
      </c>
      <c r="D115" t="s">
        <v>212</v>
      </c>
      <c r="E115">
        <v>434823</v>
      </c>
    </row>
    <row r="116" spans="1:5" hidden="1" x14ac:dyDescent="0.25">
      <c r="A116" t="s">
        <v>205</v>
      </c>
      <c r="B116" s="146">
        <v>45626</v>
      </c>
      <c r="C116">
        <v>4</v>
      </c>
      <c r="D116" t="s">
        <v>213</v>
      </c>
      <c r="E116">
        <v>101159</v>
      </c>
    </row>
    <row r="117" spans="1:5" hidden="1" x14ac:dyDescent="0.25">
      <c r="A117" t="s">
        <v>205</v>
      </c>
      <c r="B117" s="146">
        <v>45626</v>
      </c>
      <c r="C117">
        <v>4</v>
      </c>
      <c r="D117" t="s">
        <v>214</v>
      </c>
      <c r="E117">
        <v>28965</v>
      </c>
    </row>
    <row r="118" spans="1:5" hidden="1" x14ac:dyDescent="0.25">
      <c r="A118" t="s">
        <v>205</v>
      </c>
      <c r="B118" s="146">
        <v>45626</v>
      </c>
      <c r="C118">
        <v>4</v>
      </c>
      <c r="D118" t="s">
        <v>215</v>
      </c>
      <c r="E118">
        <v>6469</v>
      </c>
    </row>
    <row r="119" spans="1:5" hidden="1" x14ac:dyDescent="0.25">
      <c r="A119" t="s">
        <v>205</v>
      </c>
      <c r="B119" s="146">
        <v>45626</v>
      </c>
      <c r="C119">
        <v>5</v>
      </c>
      <c r="D119" t="s">
        <v>212</v>
      </c>
      <c r="E119">
        <v>98456737</v>
      </c>
    </row>
    <row r="120" spans="1:5" hidden="1" x14ac:dyDescent="0.25">
      <c r="A120" t="s">
        <v>205</v>
      </c>
      <c r="B120" s="146">
        <v>45626</v>
      </c>
      <c r="C120">
        <v>5</v>
      </c>
      <c r="D120" t="s">
        <v>213</v>
      </c>
      <c r="E120">
        <v>57940124</v>
      </c>
    </row>
    <row r="121" spans="1:5" hidden="1" x14ac:dyDescent="0.25">
      <c r="A121" t="s">
        <v>205</v>
      </c>
      <c r="B121" s="146">
        <v>45626</v>
      </c>
      <c r="C121">
        <v>5</v>
      </c>
      <c r="D121" t="s">
        <v>214</v>
      </c>
      <c r="E121">
        <v>66273106</v>
      </c>
    </row>
    <row r="122" spans="1:5" hidden="1" x14ac:dyDescent="0.25">
      <c r="A122" t="s">
        <v>205</v>
      </c>
      <c r="B122" s="146">
        <v>45626</v>
      </c>
      <c r="C122">
        <v>5</v>
      </c>
      <c r="D122" t="s">
        <v>215</v>
      </c>
      <c r="E122">
        <v>34848301</v>
      </c>
    </row>
    <row r="123" spans="1:5" x14ac:dyDescent="0.25">
      <c r="A123" t="s">
        <v>205</v>
      </c>
      <c r="B123" s="146">
        <v>45626</v>
      </c>
      <c r="C123">
        <v>6</v>
      </c>
      <c r="D123" t="s">
        <v>212</v>
      </c>
      <c r="E123">
        <v>40878</v>
      </c>
    </row>
    <row r="124" spans="1:5" x14ac:dyDescent="0.25">
      <c r="A124" t="s">
        <v>205</v>
      </c>
      <c r="B124" s="146">
        <v>45626</v>
      </c>
      <c r="C124">
        <v>6</v>
      </c>
      <c r="D124" t="s">
        <v>213</v>
      </c>
      <c r="E124">
        <v>53496614</v>
      </c>
    </row>
    <row r="125" spans="1:5" x14ac:dyDescent="0.25">
      <c r="A125" t="s">
        <v>205</v>
      </c>
      <c r="B125" s="146">
        <v>45626</v>
      </c>
      <c r="C125">
        <v>6</v>
      </c>
      <c r="D125" t="s">
        <v>214</v>
      </c>
      <c r="E125">
        <v>60897</v>
      </c>
    </row>
    <row r="126" spans="1:5" x14ac:dyDescent="0.25">
      <c r="A126" t="s">
        <v>205</v>
      </c>
      <c r="B126" s="146">
        <v>45626</v>
      </c>
      <c r="C126">
        <v>6</v>
      </c>
      <c r="D126" t="s">
        <v>215</v>
      </c>
      <c r="E126">
        <v>47255056</v>
      </c>
    </row>
    <row r="127" spans="1:5" x14ac:dyDescent="0.25">
      <c r="A127" t="s">
        <v>205</v>
      </c>
      <c r="B127" s="146">
        <v>45626</v>
      </c>
      <c r="C127">
        <v>7</v>
      </c>
      <c r="D127" t="s">
        <v>212</v>
      </c>
      <c r="E127">
        <v>6580</v>
      </c>
    </row>
    <row r="128" spans="1:5" x14ac:dyDescent="0.25">
      <c r="A128" t="s">
        <v>205</v>
      </c>
      <c r="B128" s="146">
        <v>45626</v>
      </c>
      <c r="C128">
        <v>7</v>
      </c>
      <c r="D128" t="s">
        <v>213</v>
      </c>
      <c r="E128">
        <v>10849230</v>
      </c>
    </row>
    <row r="129" spans="1:5" x14ac:dyDescent="0.25">
      <c r="A129" t="s">
        <v>205</v>
      </c>
      <c r="B129" s="146">
        <v>45626</v>
      </c>
      <c r="C129">
        <v>7</v>
      </c>
      <c r="D129" t="s">
        <v>214</v>
      </c>
      <c r="E129">
        <v>6532</v>
      </c>
    </row>
    <row r="130" spans="1:5" x14ac:dyDescent="0.25">
      <c r="A130" t="s">
        <v>205</v>
      </c>
      <c r="B130" s="146">
        <v>45626</v>
      </c>
      <c r="C130">
        <v>7</v>
      </c>
      <c r="D130" t="s">
        <v>215</v>
      </c>
      <c r="E130">
        <v>8597547</v>
      </c>
    </row>
    <row r="131" spans="1:5" hidden="1" x14ac:dyDescent="0.25">
      <c r="A131" t="s">
        <v>206</v>
      </c>
      <c r="B131" s="146">
        <v>45626</v>
      </c>
      <c r="C131">
        <v>4</v>
      </c>
      <c r="D131" t="s">
        <v>212</v>
      </c>
      <c r="E131">
        <v>711995</v>
      </c>
    </row>
    <row r="132" spans="1:5" hidden="1" x14ac:dyDescent="0.25">
      <c r="A132" t="s">
        <v>206</v>
      </c>
      <c r="B132" s="146">
        <v>45626</v>
      </c>
      <c r="C132">
        <v>4</v>
      </c>
      <c r="D132" t="s">
        <v>213</v>
      </c>
      <c r="E132">
        <v>202119</v>
      </c>
    </row>
    <row r="133" spans="1:5" hidden="1" x14ac:dyDescent="0.25">
      <c r="A133" t="s">
        <v>206</v>
      </c>
      <c r="B133" s="146">
        <v>45626</v>
      </c>
      <c r="C133">
        <v>4</v>
      </c>
      <c r="D133" t="s">
        <v>214</v>
      </c>
      <c r="E133">
        <v>38619</v>
      </c>
    </row>
    <row r="134" spans="1:5" hidden="1" x14ac:dyDescent="0.25">
      <c r="A134" t="s">
        <v>206</v>
      </c>
      <c r="B134" s="146">
        <v>45626</v>
      </c>
      <c r="C134">
        <v>4</v>
      </c>
      <c r="D134" t="s">
        <v>215</v>
      </c>
      <c r="E134">
        <v>7933</v>
      </c>
    </row>
    <row r="135" spans="1:5" hidden="1" x14ac:dyDescent="0.25">
      <c r="A135" t="s">
        <v>206</v>
      </c>
      <c r="B135" s="146">
        <v>45626</v>
      </c>
      <c r="C135">
        <v>5</v>
      </c>
      <c r="D135" t="s">
        <v>212</v>
      </c>
      <c r="E135">
        <v>128287136</v>
      </c>
    </row>
    <row r="136" spans="1:5" hidden="1" x14ac:dyDescent="0.25">
      <c r="A136" t="s">
        <v>206</v>
      </c>
      <c r="B136" s="146">
        <v>45626</v>
      </c>
      <c r="C136">
        <v>5</v>
      </c>
      <c r="D136" t="s">
        <v>213</v>
      </c>
      <c r="E136">
        <v>77313265</v>
      </c>
    </row>
    <row r="137" spans="1:5" hidden="1" x14ac:dyDescent="0.25">
      <c r="A137" t="s">
        <v>206</v>
      </c>
      <c r="B137" s="146">
        <v>45626</v>
      </c>
      <c r="C137">
        <v>5</v>
      </c>
      <c r="D137" t="s">
        <v>214</v>
      </c>
      <c r="E137">
        <v>75709134</v>
      </c>
    </row>
    <row r="138" spans="1:5" hidden="1" x14ac:dyDescent="0.25">
      <c r="A138" t="s">
        <v>206</v>
      </c>
      <c r="B138" s="146">
        <v>45626</v>
      </c>
      <c r="C138">
        <v>5</v>
      </c>
      <c r="D138" t="s">
        <v>215</v>
      </c>
      <c r="E138">
        <v>40970320</v>
      </c>
    </row>
    <row r="139" spans="1:5" x14ac:dyDescent="0.25">
      <c r="A139" t="s">
        <v>206</v>
      </c>
      <c r="B139" s="146">
        <v>45626</v>
      </c>
      <c r="C139">
        <v>6</v>
      </c>
      <c r="D139" t="s">
        <v>212</v>
      </c>
      <c r="E139">
        <v>87221</v>
      </c>
    </row>
    <row r="140" spans="1:5" x14ac:dyDescent="0.25">
      <c r="A140" t="s">
        <v>206</v>
      </c>
      <c r="B140" s="146">
        <v>45626</v>
      </c>
      <c r="C140">
        <v>6</v>
      </c>
      <c r="D140" t="s">
        <v>213</v>
      </c>
      <c r="E140">
        <v>59917954</v>
      </c>
    </row>
    <row r="141" spans="1:5" x14ac:dyDescent="0.25">
      <c r="A141" t="s">
        <v>206</v>
      </c>
      <c r="B141" s="146">
        <v>45626</v>
      </c>
      <c r="C141">
        <v>6</v>
      </c>
      <c r="D141" t="s">
        <v>214</v>
      </c>
      <c r="E141">
        <v>70343</v>
      </c>
    </row>
    <row r="142" spans="1:5" x14ac:dyDescent="0.25">
      <c r="A142" t="s">
        <v>206</v>
      </c>
      <c r="B142" s="146">
        <v>45626</v>
      </c>
      <c r="C142">
        <v>6</v>
      </c>
      <c r="D142" t="s">
        <v>215</v>
      </c>
      <c r="E142">
        <v>49503867</v>
      </c>
    </row>
    <row r="143" spans="1:5" x14ac:dyDescent="0.25">
      <c r="A143" t="s">
        <v>206</v>
      </c>
      <c r="B143" s="146">
        <v>45626</v>
      </c>
      <c r="C143">
        <v>7</v>
      </c>
      <c r="D143" t="s">
        <v>212</v>
      </c>
      <c r="E143">
        <v>16987</v>
      </c>
    </row>
    <row r="144" spans="1:5" x14ac:dyDescent="0.25">
      <c r="A144" t="s">
        <v>206</v>
      </c>
      <c r="B144" s="146">
        <v>45626</v>
      </c>
      <c r="C144">
        <v>7</v>
      </c>
      <c r="D144" t="s">
        <v>213</v>
      </c>
      <c r="E144">
        <v>12174012</v>
      </c>
    </row>
    <row r="145" spans="1:5" x14ac:dyDescent="0.25">
      <c r="A145" t="s">
        <v>206</v>
      </c>
      <c r="B145" s="146">
        <v>45626</v>
      </c>
      <c r="C145">
        <v>7</v>
      </c>
      <c r="D145" t="s">
        <v>214</v>
      </c>
      <c r="E145">
        <v>8535</v>
      </c>
    </row>
    <row r="146" spans="1:5" x14ac:dyDescent="0.25">
      <c r="A146" t="s">
        <v>206</v>
      </c>
      <c r="B146" s="146">
        <v>45626</v>
      </c>
      <c r="C146">
        <v>7</v>
      </c>
      <c r="D146" t="s">
        <v>215</v>
      </c>
      <c r="E146">
        <v>9041343</v>
      </c>
    </row>
    <row r="147" spans="1:5" hidden="1" x14ac:dyDescent="0.25">
      <c r="A147" t="s">
        <v>218</v>
      </c>
      <c r="B147" s="146">
        <v>45626</v>
      </c>
      <c r="C147">
        <v>4</v>
      </c>
      <c r="D147" t="s">
        <v>212</v>
      </c>
      <c r="E147">
        <v>1478236</v>
      </c>
    </row>
    <row r="148" spans="1:5" hidden="1" x14ac:dyDescent="0.25">
      <c r="A148" t="s">
        <v>218</v>
      </c>
      <c r="B148" s="146">
        <v>45626</v>
      </c>
      <c r="C148">
        <v>4</v>
      </c>
      <c r="D148" t="s">
        <v>213</v>
      </c>
      <c r="E148">
        <v>297375</v>
      </c>
    </row>
    <row r="149" spans="1:5" hidden="1" x14ac:dyDescent="0.25">
      <c r="A149" t="s">
        <v>218</v>
      </c>
      <c r="B149" s="146">
        <v>45626</v>
      </c>
      <c r="C149">
        <v>4</v>
      </c>
      <c r="D149" t="s">
        <v>214</v>
      </c>
      <c r="E149">
        <v>13754</v>
      </c>
    </row>
    <row r="150" spans="1:5" hidden="1" x14ac:dyDescent="0.25">
      <c r="A150" t="s">
        <v>218</v>
      </c>
      <c r="B150" s="146">
        <v>45626</v>
      </c>
      <c r="C150">
        <v>4</v>
      </c>
      <c r="D150" t="s">
        <v>215</v>
      </c>
      <c r="E150">
        <v>5146</v>
      </c>
    </row>
    <row r="151" spans="1:5" hidden="1" x14ac:dyDescent="0.25">
      <c r="A151" t="s">
        <v>218</v>
      </c>
      <c r="B151" s="146">
        <v>45626</v>
      </c>
      <c r="C151">
        <v>5</v>
      </c>
      <c r="D151" t="s">
        <v>212</v>
      </c>
      <c r="E151">
        <v>97138279</v>
      </c>
    </row>
    <row r="152" spans="1:5" hidden="1" x14ac:dyDescent="0.25">
      <c r="A152" t="s">
        <v>218</v>
      </c>
      <c r="B152" s="146">
        <v>45626</v>
      </c>
      <c r="C152">
        <v>5</v>
      </c>
      <c r="D152" t="s">
        <v>213</v>
      </c>
      <c r="E152">
        <v>50704308</v>
      </c>
    </row>
    <row r="153" spans="1:5" hidden="1" x14ac:dyDescent="0.25">
      <c r="A153" t="s">
        <v>218</v>
      </c>
      <c r="B153" s="146">
        <v>45626</v>
      </c>
      <c r="C153">
        <v>5</v>
      </c>
      <c r="D153" t="s">
        <v>214</v>
      </c>
      <c r="E153">
        <v>9254228</v>
      </c>
    </row>
    <row r="154" spans="1:5" hidden="1" x14ac:dyDescent="0.25">
      <c r="A154" t="s">
        <v>218</v>
      </c>
      <c r="B154" s="146">
        <v>45626</v>
      </c>
      <c r="C154">
        <v>5</v>
      </c>
      <c r="D154" t="s">
        <v>215</v>
      </c>
      <c r="E154">
        <v>5982726</v>
      </c>
    </row>
    <row r="155" spans="1:5" x14ac:dyDescent="0.25">
      <c r="A155" t="s">
        <v>218</v>
      </c>
      <c r="B155" s="146">
        <v>45626</v>
      </c>
      <c r="C155">
        <v>6</v>
      </c>
      <c r="D155" t="s">
        <v>212</v>
      </c>
      <c r="E155">
        <v>922050</v>
      </c>
    </row>
    <row r="156" spans="1:5" x14ac:dyDescent="0.25">
      <c r="A156" t="s">
        <v>218</v>
      </c>
      <c r="B156" s="146">
        <v>45626</v>
      </c>
      <c r="C156">
        <v>6</v>
      </c>
      <c r="D156" t="s">
        <v>213</v>
      </c>
      <c r="E156">
        <v>55812783</v>
      </c>
    </row>
    <row r="157" spans="1:5" x14ac:dyDescent="0.25">
      <c r="A157" t="s">
        <v>218</v>
      </c>
      <c r="B157" s="146">
        <v>45626</v>
      </c>
      <c r="C157">
        <v>6</v>
      </c>
      <c r="D157" t="s">
        <v>214</v>
      </c>
      <c r="E157">
        <v>76264</v>
      </c>
    </row>
    <row r="158" spans="1:5" x14ac:dyDescent="0.25">
      <c r="A158" t="s">
        <v>218</v>
      </c>
      <c r="B158" s="146">
        <v>45626</v>
      </c>
      <c r="C158">
        <v>6</v>
      </c>
      <c r="D158" t="s">
        <v>215</v>
      </c>
      <c r="E158">
        <v>4945766</v>
      </c>
    </row>
    <row r="159" spans="1:5" x14ac:dyDescent="0.25">
      <c r="A159" t="s">
        <v>218</v>
      </c>
      <c r="B159" s="146">
        <v>45626</v>
      </c>
      <c r="C159">
        <v>7</v>
      </c>
      <c r="D159" t="s">
        <v>212</v>
      </c>
      <c r="E159">
        <v>183745</v>
      </c>
    </row>
    <row r="160" spans="1:5" x14ac:dyDescent="0.25">
      <c r="A160" t="s">
        <v>218</v>
      </c>
      <c r="B160" s="146">
        <v>45626</v>
      </c>
      <c r="C160">
        <v>7</v>
      </c>
      <c r="D160" t="s">
        <v>213</v>
      </c>
      <c r="E160">
        <v>14312891</v>
      </c>
    </row>
    <row r="161" spans="1:5" x14ac:dyDescent="0.25">
      <c r="A161" t="s">
        <v>218</v>
      </c>
      <c r="B161" s="146">
        <v>45626</v>
      </c>
      <c r="C161">
        <v>7</v>
      </c>
      <c r="D161" t="s">
        <v>214</v>
      </c>
      <c r="E161">
        <v>14281</v>
      </c>
    </row>
    <row r="162" spans="1:5" x14ac:dyDescent="0.25">
      <c r="A162" t="s">
        <v>218</v>
      </c>
      <c r="B162" s="146">
        <v>45626</v>
      </c>
      <c r="C162">
        <v>7</v>
      </c>
      <c r="D162" t="s">
        <v>215</v>
      </c>
      <c r="E162">
        <v>1074621</v>
      </c>
    </row>
    <row r="163" spans="1:5" hidden="1" x14ac:dyDescent="0.25">
      <c r="A163" t="s">
        <v>207</v>
      </c>
      <c r="B163" s="146">
        <v>45626</v>
      </c>
      <c r="C163">
        <v>4</v>
      </c>
      <c r="D163" t="s">
        <v>212</v>
      </c>
      <c r="E163">
        <v>1</v>
      </c>
    </row>
    <row r="164" spans="1:5" hidden="1" x14ac:dyDescent="0.25">
      <c r="A164" t="s">
        <v>207</v>
      </c>
      <c r="B164" s="146">
        <v>45626</v>
      </c>
      <c r="C164">
        <v>4</v>
      </c>
      <c r="D164" t="s">
        <v>214</v>
      </c>
      <c r="E164">
        <v>19</v>
      </c>
    </row>
    <row r="165" spans="1:5" hidden="1" x14ac:dyDescent="0.25">
      <c r="A165" t="s">
        <v>207</v>
      </c>
      <c r="B165" s="146">
        <v>45626</v>
      </c>
      <c r="C165">
        <v>4</v>
      </c>
      <c r="D165" t="s">
        <v>215</v>
      </c>
      <c r="E165">
        <v>3</v>
      </c>
    </row>
    <row r="166" spans="1:5" hidden="1" x14ac:dyDescent="0.25">
      <c r="A166" t="s">
        <v>207</v>
      </c>
      <c r="B166" s="146">
        <v>45626</v>
      </c>
      <c r="C166">
        <v>5</v>
      </c>
      <c r="D166" t="s">
        <v>212</v>
      </c>
      <c r="E166">
        <v>1302</v>
      </c>
    </row>
    <row r="167" spans="1:5" hidden="1" x14ac:dyDescent="0.25">
      <c r="A167" t="s">
        <v>207</v>
      </c>
      <c r="B167" s="146">
        <v>45626</v>
      </c>
      <c r="C167">
        <v>5</v>
      </c>
      <c r="D167" t="s">
        <v>213</v>
      </c>
      <c r="E167">
        <v>961</v>
      </c>
    </row>
    <row r="168" spans="1:5" hidden="1" x14ac:dyDescent="0.25">
      <c r="A168" t="s">
        <v>207</v>
      </c>
      <c r="B168" s="146">
        <v>45626</v>
      </c>
      <c r="C168">
        <v>5</v>
      </c>
      <c r="D168" t="s">
        <v>214</v>
      </c>
      <c r="E168">
        <v>15512</v>
      </c>
    </row>
    <row r="169" spans="1:5" hidden="1" x14ac:dyDescent="0.25">
      <c r="A169" t="s">
        <v>207</v>
      </c>
      <c r="B169" s="146">
        <v>45626</v>
      </c>
      <c r="C169">
        <v>5</v>
      </c>
      <c r="D169" t="s">
        <v>215</v>
      </c>
      <c r="E169">
        <v>9501</v>
      </c>
    </row>
    <row r="170" spans="1:5" x14ac:dyDescent="0.25">
      <c r="A170" t="s">
        <v>207</v>
      </c>
      <c r="B170" s="146">
        <v>45626</v>
      </c>
      <c r="C170">
        <v>6</v>
      </c>
      <c r="D170" t="s">
        <v>212</v>
      </c>
      <c r="E170">
        <v>4</v>
      </c>
    </row>
    <row r="171" spans="1:5" x14ac:dyDescent="0.25">
      <c r="A171" t="s">
        <v>207</v>
      </c>
      <c r="B171" s="146">
        <v>45626</v>
      </c>
      <c r="C171">
        <v>6</v>
      </c>
      <c r="D171" t="s">
        <v>213</v>
      </c>
      <c r="E171">
        <v>1300</v>
      </c>
    </row>
    <row r="172" spans="1:5" x14ac:dyDescent="0.25">
      <c r="A172" t="s">
        <v>207</v>
      </c>
      <c r="B172" s="146">
        <v>45626</v>
      </c>
      <c r="C172">
        <v>6</v>
      </c>
      <c r="D172" t="s">
        <v>214</v>
      </c>
      <c r="E172">
        <v>44</v>
      </c>
    </row>
    <row r="173" spans="1:5" x14ac:dyDescent="0.25">
      <c r="A173" t="s">
        <v>207</v>
      </c>
      <c r="B173" s="146">
        <v>45626</v>
      </c>
      <c r="C173">
        <v>6</v>
      </c>
      <c r="D173" t="s">
        <v>215</v>
      </c>
      <c r="E173">
        <v>11493</v>
      </c>
    </row>
    <row r="174" spans="1:5" x14ac:dyDescent="0.25">
      <c r="A174" t="s">
        <v>207</v>
      </c>
      <c r="B174" s="146">
        <v>45626</v>
      </c>
      <c r="C174">
        <v>7</v>
      </c>
      <c r="D174" t="s">
        <v>212</v>
      </c>
      <c r="E174">
        <v>1</v>
      </c>
    </row>
    <row r="175" spans="1:5" x14ac:dyDescent="0.25">
      <c r="A175" t="s">
        <v>207</v>
      </c>
      <c r="B175" s="146">
        <v>45626</v>
      </c>
      <c r="C175">
        <v>7</v>
      </c>
      <c r="D175" t="s">
        <v>213</v>
      </c>
      <c r="E175">
        <v>16</v>
      </c>
    </row>
    <row r="176" spans="1:5" x14ac:dyDescent="0.25">
      <c r="A176" t="s">
        <v>207</v>
      </c>
      <c r="B176" s="146">
        <v>45626</v>
      </c>
      <c r="C176">
        <v>7</v>
      </c>
      <c r="D176" t="s">
        <v>214</v>
      </c>
      <c r="E176">
        <v>12</v>
      </c>
    </row>
    <row r="177" spans="1:5" x14ac:dyDescent="0.25">
      <c r="A177" t="s">
        <v>207</v>
      </c>
      <c r="B177" s="146">
        <v>45626</v>
      </c>
      <c r="C177">
        <v>7</v>
      </c>
      <c r="D177" t="s">
        <v>215</v>
      </c>
      <c r="E177">
        <v>2598</v>
      </c>
    </row>
    <row r="178" spans="1:5" hidden="1" x14ac:dyDescent="0.25">
      <c r="A178" t="s">
        <v>208</v>
      </c>
      <c r="B178" s="146">
        <v>45626</v>
      </c>
      <c r="C178">
        <v>5</v>
      </c>
      <c r="D178" t="s">
        <v>212</v>
      </c>
      <c r="E178">
        <v>535</v>
      </c>
    </row>
    <row r="179" spans="1:5" hidden="1" x14ac:dyDescent="0.25">
      <c r="A179" t="s">
        <v>208</v>
      </c>
      <c r="B179" s="146">
        <v>45626</v>
      </c>
      <c r="C179">
        <v>5</v>
      </c>
      <c r="D179" t="s">
        <v>213</v>
      </c>
      <c r="E179">
        <v>349</v>
      </c>
    </row>
    <row r="180" spans="1:5" hidden="1" x14ac:dyDescent="0.25">
      <c r="A180" t="s">
        <v>208</v>
      </c>
      <c r="B180" s="146">
        <v>45626</v>
      </c>
      <c r="C180">
        <v>5</v>
      </c>
      <c r="D180" t="s">
        <v>214</v>
      </c>
      <c r="E180">
        <v>198</v>
      </c>
    </row>
    <row r="181" spans="1:5" hidden="1" x14ac:dyDescent="0.25">
      <c r="A181" t="s">
        <v>208</v>
      </c>
      <c r="B181" s="146">
        <v>45626</v>
      </c>
      <c r="C181">
        <v>5</v>
      </c>
      <c r="D181" t="s">
        <v>215</v>
      </c>
      <c r="E181">
        <v>102</v>
      </c>
    </row>
    <row r="182" spans="1:5" x14ac:dyDescent="0.25">
      <c r="A182" t="s">
        <v>208</v>
      </c>
      <c r="B182" s="146">
        <v>45626</v>
      </c>
      <c r="C182">
        <v>6</v>
      </c>
      <c r="D182" t="s">
        <v>213</v>
      </c>
      <c r="E182">
        <v>89</v>
      </c>
    </row>
    <row r="183" spans="1:5" x14ac:dyDescent="0.25">
      <c r="A183" t="s">
        <v>208</v>
      </c>
      <c r="B183" s="146">
        <v>45626</v>
      </c>
      <c r="C183">
        <v>6</v>
      </c>
      <c r="D183" t="s">
        <v>215</v>
      </c>
      <c r="E183">
        <v>40</v>
      </c>
    </row>
    <row r="184" spans="1:5" x14ac:dyDescent="0.25">
      <c r="A184" t="s">
        <v>208</v>
      </c>
      <c r="B184" s="146">
        <v>45626</v>
      </c>
      <c r="C184">
        <v>7</v>
      </c>
      <c r="D184" t="s">
        <v>213</v>
      </c>
      <c r="E184">
        <v>6</v>
      </c>
    </row>
    <row r="185" spans="1:5" x14ac:dyDescent="0.25">
      <c r="A185" t="s">
        <v>208</v>
      </c>
      <c r="B185" s="146">
        <v>45626</v>
      </c>
      <c r="C185">
        <v>7</v>
      </c>
      <c r="D185" t="s">
        <v>215</v>
      </c>
      <c r="E185">
        <v>3</v>
      </c>
    </row>
    <row r="186" spans="1:5" hidden="1" x14ac:dyDescent="0.25">
      <c r="A186" t="s">
        <v>209</v>
      </c>
      <c r="B186" s="146">
        <v>45626</v>
      </c>
      <c r="C186">
        <v>4</v>
      </c>
      <c r="D186" t="s">
        <v>213</v>
      </c>
      <c r="E186">
        <v>1</v>
      </c>
    </row>
    <row r="187" spans="1:5" hidden="1" x14ac:dyDescent="0.25">
      <c r="A187" t="s">
        <v>209</v>
      </c>
      <c r="B187" s="146">
        <v>45626</v>
      </c>
      <c r="C187">
        <v>5</v>
      </c>
      <c r="D187" t="s">
        <v>212</v>
      </c>
      <c r="E187">
        <v>562</v>
      </c>
    </row>
    <row r="188" spans="1:5" hidden="1" x14ac:dyDescent="0.25">
      <c r="A188" t="s">
        <v>209</v>
      </c>
      <c r="B188" s="146">
        <v>45626</v>
      </c>
      <c r="C188">
        <v>5</v>
      </c>
      <c r="D188" t="s">
        <v>213</v>
      </c>
      <c r="E188">
        <v>353</v>
      </c>
    </row>
    <row r="189" spans="1:5" hidden="1" x14ac:dyDescent="0.25">
      <c r="A189" t="s">
        <v>209</v>
      </c>
      <c r="B189" s="146">
        <v>45626</v>
      </c>
      <c r="C189">
        <v>5</v>
      </c>
      <c r="D189" t="s">
        <v>214</v>
      </c>
      <c r="E189">
        <v>238</v>
      </c>
    </row>
    <row r="190" spans="1:5" hidden="1" x14ac:dyDescent="0.25">
      <c r="A190" t="s">
        <v>209</v>
      </c>
      <c r="B190" s="146">
        <v>45626</v>
      </c>
      <c r="C190">
        <v>5</v>
      </c>
      <c r="D190" t="s">
        <v>215</v>
      </c>
      <c r="E190">
        <v>116</v>
      </c>
    </row>
    <row r="191" spans="1:5" x14ac:dyDescent="0.25">
      <c r="A191" t="s">
        <v>209</v>
      </c>
      <c r="B191" s="146">
        <v>45626</v>
      </c>
      <c r="C191">
        <v>6</v>
      </c>
      <c r="D191" t="s">
        <v>213</v>
      </c>
      <c r="E191">
        <v>115</v>
      </c>
    </row>
    <row r="192" spans="1:5" x14ac:dyDescent="0.25">
      <c r="A192" t="s">
        <v>209</v>
      </c>
      <c r="B192" s="146">
        <v>45626</v>
      </c>
      <c r="C192">
        <v>6</v>
      </c>
      <c r="D192" t="s">
        <v>215</v>
      </c>
      <c r="E192">
        <v>69</v>
      </c>
    </row>
    <row r="193" spans="1:5" x14ac:dyDescent="0.25">
      <c r="A193" t="s">
        <v>209</v>
      </c>
      <c r="B193" s="146">
        <v>45626</v>
      </c>
      <c r="C193">
        <v>7</v>
      </c>
      <c r="D193" t="s">
        <v>213</v>
      </c>
      <c r="E193">
        <v>7</v>
      </c>
    </row>
    <row r="194" spans="1:5" x14ac:dyDescent="0.25">
      <c r="A194" t="s">
        <v>209</v>
      </c>
      <c r="B194" s="146">
        <v>45626</v>
      </c>
      <c r="C194">
        <v>7</v>
      </c>
      <c r="D194" t="s">
        <v>215</v>
      </c>
      <c r="E194">
        <v>6</v>
      </c>
    </row>
    <row r="195" spans="1:5" hidden="1" x14ac:dyDescent="0.25">
      <c r="A195" t="s">
        <v>210</v>
      </c>
      <c r="B195" s="146">
        <v>45626</v>
      </c>
      <c r="C195">
        <v>4</v>
      </c>
      <c r="D195" t="s">
        <v>212</v>
      </c>
      <c r="E195">
        <v>43</v>
      </c>
    </row>
    <row r="196" spans="1:5" hidden="1" x14ac:dyDescent="0.25">
      <c r="A196" t="s">
        <v>210</v>
      </c>
      <c r="B196" s="146">
        <v>45626</v>
      </c>
      <c r="C196">
        <v>4</v>
      </c>
      <c r="D196" t="s">
        <v>213</v>
      </c>
      <c r="E196">
        <v>8</v>
      </c>
    </row>
    <row r="197" spans="1:5" hidden="1" x14ac:dyDescent="0.25">
      <c r="A197" t="s">
        <v>210</v>
      </c>
      <c r="B197" s="146">
        <v>45626</v>
      </c>
      <c r="C197">
        <v>4</v>
      </c>
      <c r="D197" t="s">
        <v>214</v>
      </c>
      <c r="E197">
        <v>3</v>
      </c>
    </row>
    <row r="198" spans="1:5" hidden="1" x14ac:dyDescent="0.25">
      <c r="A198" t="s">
        <v>210</v>
      </c>
      <c r="B198" s="146">
        <v>45626</v>
      </c>
      <c r="C198">
        <v>5</v>
      </c>
      <c r="D198" t="s">
        <v>212</v>
      </c>
      <c r="E198">
        <v>16051</v>
      </c>
    </row>
    <row r="199" spans="1:5" hidden="1" x14ac:dyDescent="0.25">
      <c r="A199" t="s">
        <v>210</v>
      </c>
      <c r="B199" s="146">
        <v>45626</v>
      </c>
      <c r="C199">
        <v>5</v>
      </c>
      <c r="D199" t="s">
        <v>213</v>
      </c>
      <c r="E199">
        <v>9775</v>
      </c>
    </row>
    <row r="200" spans="1:5" hidden="1" x14ac:dyDescent="0.25">
      <c r="A200" t="s">
        <v>210</v>
      </c>
      <c r="B200" s="146">
        <v>45626</v>
      </c>
      <c r="C200">
        <v>5</v>
      </c>
      <c r="D200" t="s">
        <v>214</v>
      </c>
      <c r="E200">
        <v>5371</v>
      </c>
    </row>
    <row r="201" spans="1:5" hidden="1" x14ac:dyDescent="0.25">
      <c r="A201" t="s">
        <v>210</v>
      </c>
      <c r="B201" s="146">
        <v>45626</v>
      </c>
      <c r="C201">
        <v>5</v>
      </c>
      <c r="D201" t="s">
        <v>215</v>
      </c>
      <c r="E201">
        <v>3525</v>
      </c>
    </row>
    <row r="202" spans="1:5" x14ac:dyDescent="0.25">
      <c r="A202" t="s">
        <v>210</v>
      </c>
      <c r="B202" s="146">
        <v>45626</v>
      </c>
      <c r="C202">
        <v>6</v>
      </c>
      <c r="D202" t="s">
        <v>212</v>
      </c>
      <c r="E202">
        <v>16</v>
      </c>
    </row>
    <row r="203" spans="1:5" x14ac:dyDescent="0.25">
      <c r="A203" t="s">
        <v>210</v>
      </c>
      <c r="B203" s="146">
        <v>45626</v>
      </c>
      <c r="C203">
        <v>6</v>
      </c>
      <c r="D203" t="s">
        <v>213</v>
      </c>
      <c r="E203">
        <v>7144</v>
      </c>
    </row>
    <row r="204" spans="1:5" x14ac:dyDescent="0.25">
      <c r="A204" t="s">
        <v>210</v>
      </c>
      <c r="B204" s="146">
        <v>45626</v>
      </c>
      <c r="C204">
        <v>6</v>
      </c>
      <c r="D204" t="s">
        <v>214</v>
      </c>
      <c r="E204">
        <v>4</v>
      </c>
    </row>
    <row r="205" spans="1:5" x14ac:dyDescent="0.25">
      <c r="A205" t="s">
        <v>210</v>
      </c>
      <c r="B205" s="146">
        <v>45626</v>
      </c>
      <c r="C205">
        <v>6</v>
      </c>
      <c r="D205" t="s">
        <v>215</v>
      </c>
      <c r="E205">
        <v>1762</v>
      </c>
    </row>
    <row r="206" spans="1:5" x14ac:dyDescent="0.25">
      <c r="A206" t="s">
        <v>210</v>
      </c>
      <c r="B206" s="146">
        <v>45626</v>
      </c>
      <c r="C206">
        <v>7</v>
      </c>
      <c r="D206" t="s">
        <v>213</v>
      </c>
      <c r="E206">
        <v>1715</v>
      </c>
    </row>
    <row r="207" spans="1:5" x14ac:dyDescent="0.25">
      <c r="A207" t="s">
        <v>210</v>
      </c>
      <c r="B207" s="146">
        <v>45626</v>
      </c>
      <c r="C207">
        <v>7</v>
      </c>
      <c r="D207" t="s">
        <v>215</v>
      </c>
      <c r="E207">
        <v>323</v>
      </c>
    </row>
    <row r="208" spans="1:5" hidden="1" x14ac:dyDescent="0.25">
      <c r="A208" t="s">
        <v>211</v>
      </c>
      <c r="B208" s="146">
        <v>45626</v>
      </c>
      <c r="C208">
        <v>4</v>
      </c>
      <c r="D208" t="s">
        <v>212</v>
      </c>
      <c r="E208">
        <v>967975</v>
      </c>
    </row>
    <row r="209" spans="1:5" hidden="1" x14ac:dyDescent="0.25">
      <c r="A209" t="s">
        <v>211</v>
      </c>
      <c r="B209" s="146">
        <v>45626</v>
      </c>
      <c r="C209">
        <v>4</v>
      </c>
      <c r="D209" t="s">
        <v>213</v>
      </c>
      <c r="E209">
        <v>180424</v>
      </c>
    </row>
    <row r="210" spans="1:5" hidden="1" x14ac:dyDescent="0.25">
      <c r="A210" t="s">
        <v>211</v>
      </c>
      <c r="B210" s="146">
        <v>45626</v>
      </c>
      <c r="C210">
        <v>4</v>
      </c>
      <c r="D210" t="s">
        <v>214</v>
      </c>
      <c r="E210">
        <v>9966</v>
      </c>
    </row>
    <row r="211" spans="1:5" hidden="1" x14ac:dyDescent="0.25">
      <c r="A211" t="s">
        <v>211</v>
      </c>
      <c r="B211" s="146">
        <v>45626</v>
      </c>
      <c r="C211">
        <v>4</v>
      </c>
      <c r="D211" t="s">
        <v>215</v>
      </c>
      <c r="E211">
        <v>3220</v>
      </c>
    </row>
    <row r="212" spans="1:5" hidden="1" x14ac:dyDescent="0.25">
      <c r="A212" t="s">
        <v>211</v>
      </c>
      <c r="B212" s="146">
        <v>45626</v>
      </c>
      <c r="C212">
        <v>5</v>
      </c>
      <c r="D212" t="s">
        <v>212</v>
      </c>
      <c r="E212">
        <v>75505944</v>
      </c>
    </row>
    <row r="213" spans="1:5" hidden="1" x14ac:dyDescent="0.25">
      <c r="A213" t="s">
        <v>211</v>
      </c>
      <c r="B213" s="146">
        <v>45626</v>
      </c>
      <c r="C213">
        <v>5</v>
      </c>
      <c r="D213" t="s">
        <v>213</v>
      </c>
      <c r="E213">
        <v>38024778</v>
      </c>
    </row>
    <row r="214" spans="1:5" hidden="1" x14ac:dyDescent="0.25">
      <c r="A214" t="s">
        <v>211</v>
      </c>
      <c r="B214" s="146">
        <v>45626</v>
      </c>
      <c r="C214">
        <v>5</v>
      </c>
      <c r="D214" t="s">
        <v>214</v>
      </c>
      <c r="E214">
        <v>8024526</v>
      </c>
    </row>
    <row r="215" spans="1:5" hidden="1" x14ac:dyDescent="0.25">
      <c r="A215" t="s">
        <v>211</v>
      </c>
      <c r="B215" s="146">
        <v>45626</v>
      </c>
      <c r="C215">
        <v>5</v>
      </c>
      <c r="D215" t="s">
        <v>215</v>
      </c>
      <c r="E215">
        <v>4967262</v>
      </c>
    </row>
    <row r="216" spans="1:5" x14ac:dyDescent="0.25">
      <c r="A216" t="s">
        <v>211</v>
      </c>
      <c r="B216" s="146">
        <v>45626</v>
      </c>
      <c r="C216">
        <v>6</v>
      </c>
      <c r="D216" t="s">
        <v>212</v>
      </c>
      <c r="E216">
        <v>737800</v>
      </c>
    </row>
    <row r="217" spans="1:5" x14ac:dyDescent="0.25">
      <c r="A217" t="s">
        <v>211</v>
      </c>
      <c r="B217" s="146">
        <v>45626</v>
      </c>
      <c r="C217">
        <v>6</v>
      </c>
      <c r="D217" t="s">
        <v>213</v>
      </c>
      <c r="E217">
        <v>43592596</v>
      </c>
    </row>
    <row r="218" spans="1:5" x14ac:dyDescent="0.25">
      <c r="A218" t="s">
        <v>211</v>
      </c>
      <c r="B218" s="146">
        <v>45626</v>
      </c>
      <c r="C218">
        <v>6</v>
      </c>
      <c r="D218" t="s">
        <v>214</v>
      </c>
      <c r="E218">
        <v>61786</v>
      </c>
    </row>
    <row r="219" spans="1:5" x14ac:dyDescent="0.25">
      <c r="A219" t="s">
        <v>211</v>
      </c>
      <c r="B219" s="146">
        <v>45626</v>
      </c>
      <c r="C219">
        <v>6</v>
      </c>
      <c r="D219" t="s">
        <v>215</v>
      </c>
      <c r="E219">
        <v>4419337</v>
      </c>
    </row>
    <row r="220" spans="1:5" x14ac:dyDescent="0.25">
      <c r="A220" t="s">
        <v>211</v>
      </c>
      <c r="B220" s="146">
        <v>45626</v>
      </c>
      <c r="C220">
        <v>7</v>
      </c>
      <c r="D220" t="s">
        <v>212</v>
      </c>
      <c r="E220">
        <v>123615</v>
      </c>
    </row>
    <row r="221" spans="1:5" x14ac:dyDescent="0.25">
      <c r="A221" t="s">
        <v>211</v>
      </c>
      <c r="B221" s="146">
        <v>45626</v>
      </c>
      <c r="C221">
        <v>7</v>
      </c>
      <c r="D221" t="s">
        <v>213</v>
      </c>
      <c r="E221">
        <v>10216144</v>
      </c>
    </row>
    <row r="222" spans="1:5" x14ac:dyDescent="0.25">
      <c r="A222" t="s">
        <v>211</v>
      </c>
      <c r="B222" s="146">
        <v>45626</v>
      </c>
      <c r="C222">
        <v>7</v>
      </c>
      <c r="D222" t="s">
        <v>214</v>
      </c>
      <c r="E222">
        <v>7968</v>
      </c>
    </row>
    <row r="223" spans="1:5" x14ac:dyDescent="0.25">
      <c r="A223" t="s">
        <v>211</v>
      </c>
      <c r="B223" s="146">
        <v>45626</v>
      </c>
      <c r="C223">
        <v>7</v>
      </c>
      <c r="D223" t="s">
        <v>215</v>
      </c>
      <c r="E223">
        <v>886468</v>
      </c>
    </row>
    <row r="224" spans="1:5" hidden="1" x14ac:dyDescent="0.25">
      <c r="B224" s="146"/>
    </row>
    <row r="225" spans="2:2" hidden="1" x14ac:dyDescent="0.25">
      <c r="B225" s="146"/>
    </row>
    <row r="226" spans="2:2" hidden="1" x14ac:dyDescent="0.25">
      <c r="B226" s="146"/>
    </row>
    <row r="227" spans="2:2" hidden="1" x14ac:dyDescent="0.25">
      <c r="B227" s="146"/>
    </row>
    <row r="228" spans="2:2" hidden="1" x14ac:dyDescent="0.25">
      <c r="B228" s="146"/>
    </row>
    <row r="229" spans="2:2" hidden="1" x14ac:dyDescent="0.25">
      <c r="B229" s="146"/>
    </row>
    <row r="230" spans="2:2" hidden="1" x14ac:dyDescent="0.25">
      <c r="B230" s="146"/>
    </row>
    <row r="231" spans="2:2" hidden="1" x14ac:dyDescent="0.25">
      <c r="B231" s="146"/>
    </row>
    <row r="232" spans="2:2" x14ac:dyDescent="0.25">
      <c r="B232" s="146"/>
    </row>
    <row r="233" spans="2:2" x14ac:dyDescent="0.25">
      <c r="B233" s="146"/>
    </row>
    <row r="234" spans="2:2" x14ac:dyDescent="0.25">
      <c r="B234" s="146"/>
    </row>
    <row r="235" spans="2:2" x14ac:dyDescent="0.25">
      <c r="B235" s="146"/>
    </row>
    <row r="236" spans="2:2" x14ac:dyDescent="0.25">
      <c r="B236" s="146"/>
    </row>
    <row r="237" spans="2:2" x14ac:dyDescent="0.25">
      <c r="B237" s="146"/>
    </row>
    <row r="238" spans="2:2" x14ac:dyDescent="0.25">
      <c r="B238" s="146"/>
    </row>
    <row r="239" spans="2:2" x14ac:dyDescent="0.25">
      <c r="B239" s="146"/>
    </row>
    <row r="240" spans="2:2" x14ac:dyDescent="0.25">
      <c r="B240" s="146"/>
    </row>
    <row r="241" spans="2:2" x14ac:dyDescent="0.25">
      <c r="B241" s="146"/>
    </row>
    <row r="242" spans="2:2" x14ac:dyDescent="0.25">
      <c r="B242" s="146"/>
    </row>
    <row r="243" spans="2:2" x14ac:dyDescent="0.25">
      <c r="B243" s="146"/>
    </row>
    <row r="244" spans="2:2" x14ac:dyDescent="0.25">
      <c r="B244" s="146"/>
    </row>
    <row r="245" spans="2:2" x14ac:dyDescent="0.25">
      <c r="B245" s="146"/>
    </row>
    <row r="246" spans="2:2" x14ac:dyDescent="0.25">
      <c r="B246" s="146"/>
    </row>
    <row r="247" spans="2:2" x14ac:dyDescent="0.25">
      <c r="B247" s="146"/>
    </row>
    <row r="248" spans="2:2" x14ac:dyDescent="0.25">
      <c r="B248" s="146"/>
    </row>
    <row r="249" spans="2:2" x14ac:dyDescent="0.25">
      <c r="B249" s="146"/>
    </row>
    <row r="250" spans="2:2" x14ac:dyDescent="0.25">
      <c r="B250" s="146"/>
    </row>
    <row r="251" spans="2:2" x14ac:dyDescent="0.25">
      <c r="B251" s="146"/>
    </row>
    <row r="252" spans="2:2" x14ac:dyDescent="0.25">
      <c r="B252" s="146"/>
    </row>
    <row r="253" spans="2:2" x14ac:dyDescent="0.25">
      <c r="B253" s="146"/>
    </row>
    <row r="254" spans="2:2" x14ac:dyDescent="0.25">
      <c r="B254" s="146"/>
    </row>
    <row r="255" spans="2:2" x14ac:dyDescent="0.25">
      <c r="B255" s="146"/>
    </row>
    <row r="256" spans="2:2" x14ac:dyDescent="0.25">
      <c r="B256" s="146"/>
    </row>
    <row r="257" spans="2:2" x14ac:dyDescent="0.25">
      <c r="B257" s="146"/>
    </row>
    <row r="258" spans="2:2" x14ac:dyDescent="0.25">
      <c r="B258" s="146"/>
    </row>
    <row r="259" spans="2:2" x14ac:dyDescent="0.25">
      <c r="B259" s="146"/>
    </row>
    <row r="260" spans="2:2" x14ac:dyDescent="0.25">
      <c r="B260" s="146"/>
    </row>
    <row r="261" spans="2:2" x14ac:dyDescent="0.25">
      <c r="B261" s="146"/>
    </row>
    <row r="262" spans="2:2" x14ac:dyDescent="0.25">
      <c r="B262" s="146"/>
    </row>
    <row r="263" spans="2:2" x14ac:dyDescent="0.25">
      <c r="B263" s="146"/>
    </row>
    <row r="264" spans="2:2" x14ac:dyDescent="0.25">
      <c r="B264" s="146"/>
    </row>
    <row r="265" spans="2:2" x14ac:dyDescent="0.25">
      <c r="B265" s="146"/>
    </row>
    <row r="266" spans="2:2" x14ac:dyDescent="0.25">
      <c r="B266" s="146"/>
    </row>
    <row r="267" spans="2:2" x14ac:dyDescent="0.25">
      <c r="B267" s="146"/>
    </row>
    <row r="268" spans="2:2" x14ac:dyDescent="0.25">
      <c r="B268" s="146"/>
    </row>
    <row r="269" spans="2:2" x14ac:dyDescent="0.25">
      <c r="B269" s="146"/>
    </row>
    <row r="270" spans="2:2" x14ac:dyDescent="0.25">
      <c r="B270" s="146"/>
    </row>
    <row r="271" spans="2:2" x14ac:dyDescent="0.25">
      <c r="B271" s="146"/>
    </row>
    <row r="272" spans="2:2" x14ac:dyDescent="0.25">
      <c r="B272" s="146"/>
    </row>
    <row r="273" spans="2:2" x14ac:dyDescent="0.25">
      <c r="B273" s="146"/>
    </row>
    <row r="274" spans="2:2" x14ac:dyDescent="0.25">
      <c r="B274" s="146"/>
    </row>
    <row r="275" spans="2:2" x14ac:dyDescent="0.25">
      <c r="B275" s="146"/>
    </row>
    <row r="276" spans="2:2" x14ac:dyDescent="0.25">
      <c r="B276" s="146"/>
    </row>
    <row r="277" spans="2:2" x14ac:dyDescent="0.25">
      <c r="B277" s="146"/>
    </row>
    <row r="278" spans="2:2" x14ac:dyDescent="0.25">
      <c r="B278" s="146"/>
    </row>
    <row r="279" spans="2:2" x14ac:dyDescent="0.25">
      <c r="B279" s="146"/>
    </row>
    <row r="280" spans="2:2" x14ac:dyDescent="0.25">
      <c r="B280" s="146"/>
    </row>
    <row r="281" spans="2:2" x14ac:dyDescent="0.25">
      <c r="B281" s="146"/>
    </row>
    <row r="282" spans="2:2" x14ac:dyDescent="0.25">
      <c r="B282" s="146"/>
    </row>
    <row r="283" spans="2:2" x14ac:dyDescent="0.25">
      <c r="B283" s="146"/>
    </row>
    <row r="284" spans="2:2" x14ac:dyDescent="0.25">
      <c r="B284" s="146"/>
    </row>
    <row r="285" spans="2:2" x14ac:dyDescent="0.25">
      <c r="B285" s="146"/>
    </row>
    <row r="286" spans="2:2" x14ac:dyDescent="0.25">
      <c r="B286" s="146"/>
    </row>
    <row r="287" spans="2:2" x14ac:dyDescent="0.25">
      <c r="B287" s="146"/>
    </row>
    <row r="288" spans="2:2" x14ac:dyDescent="0.25">
      <c r="B288" s="146"/>
    </row>
    <row r="289" spans="2:2" x14ac:dyDescent="0.25">
      <c r="B289" s="146"/>
    </row>
    <row r="290" spans="2:2" x14ac:dyDescent="0.25">
      <c r="B290" s="146"/>
    </row>
    <row r="291" spans="2:2" x14ac:dyDescent="0.25">
      <c r="B291" s="146"/>
    </row>
    <row r="292" spans="2:2" x14ac:dyDescent="0.25">
      <c r="B292" s="146"/>
    </row>
    <row r="293" spans="2:2" x14ac:dyDescent="0.25">
      <c r="B293" s="146"/>
    </row>
    <row r="294" spans="2:2" x14ac:dyDescent="0.25">
      <c r="B294" s="146"/>
    </row>
    <row r="295" spans="2:2" x14ac:dyDescent="0.25">
      <c r="B295" s="146"/>
    </row>
    <row r="296" spans="2:2" x14ac:dyDescent="0.25">
      <c r="B296" s="146"/>
    </row>
    <row r="297" spans="2:2" x14ac:dyDescent="0.25">
      <c r="B297" s="146"/>
    </row>
    <row r="298" spans="2:2" x14ac:dyDescent="0.25">
      <c r="B298" s="146"/>
    </row>
    <row r="299" spans="2:2" x14ac:dyDescent="0.25">
      <c r="B299" s="146"/>
    </row>
    <row r="300" spans="2:2" x14ac:dyDescent="0.25">
      <c r="B300" s="146"/>
    </row>
    <row r="301" spans="2:2" x14ac:dyDescent="0.25">
      <c r="B301" s="146"/>
    </row>
    <row r="302" spans="2:2" x14ac:dyDescent="0.25">
      <c r="B302" s="146"/>
    </row>
    <row r="303" spans="2:2" x14ac:dyDescent="0.25">
      <c r="B303" s="146"/>
    </row>
    <row r="304" spans="2:2" x14ac:dyDescent="0.25">
      <c r="B304" s="146"/>
    </row>
    <row r="305" spans="2:2" x14ac:dyDescent="0.25">
      <c r="B305" s="146"/>
    </row>
    <row r="306" spans="2:2" x14ac:dyDescent="0.25">
      <c r="B306" s="146"/>
    </row>
    <row r="307" spans="2:2" x14ac:dyDescent="0.25">
      <c r="B307" s="146"/>
    </row>
    <row r="308" spans="2:2" x14ac:dyDescent="0.25">
      <c r="B308" s="146"/>
    </row>
    <row r="309" spans="2:2" x14ac:dyDescent="0.25">
      <c r="B309" s="146"/>
    </row>
    <row r="310" spans="2:2" x14ac:dyDescent="0.25">
      <c r="B310" s="146"/>
    </row>
    <row r="311" spans="2:2" x14ac:dyDescent="0.25">
      <c r="B311" s="146"/>
    </row>
    <row r="312" spans="2:2" x14ac:dyDescent="0.25">
      <c r="B312" s="146"/>
    </row>
    <row r="313" spans="2:2" x14ac:dyDescent="0.25">
      <c r="B313" s="146"/>
    </row>
    <row r="314" spans="2:2" x14ac:dyDescent="0.25">
      <c r="B314" s="146"/>
    </row>
    <row r="315" spans="2:2" x14ac:dyDescent="0.25">
      <c r="B315" s="146"/>
    </row>
    <row r="316" spans="2:2" x14ac:dyDescent="0.25">
      <c r="B316" s="146"/>
    </row>
    <row r="317" spans="2:2" x14ac:dyDescent="0.25">
      <c r="B317" s="146"/>
    </row>
    <row r="318" spans="2:2" x14ac:dyDescent="0.25">
      <c r="B318" s="146"/>
    </row>
    <row r="319" spans="2:2" x14ac:dyDescent="0.25">
      <c r="B319" s="146"/>
    </row>
    <row r="320" spans="2:2" x14ac:dyDescent="0.25">
      <c r="B320" s="146"/>
    </row>
    <row r="321" spans="2:2" x14ac:dyDescent="0.25">
      <c r="B321" s="146"/>
    </row>
    <row r="322" spans="2:2" x14ac:dyDescent="0.25">
      <c r="B322" s="146"/>
    </row>
    <row r="323" spans="2:2" x14ac:dyDescent="0.25">
      <c r="B323" s="146"/>
    </row>
    <row r="324" spans="2:2" x14ac:dyDescent="0.25">
      <c r="B324" s="146"/>
    </row>
    <row r="325" spans="2:2" x14ac:dyDescent="0.25">
      <c r="B325" s="146"/>
    </row>
    <row r="326" spans="2:2" x14ac:dyDescent="0.25">
      <c r="B326" s="146"/>
    </row>
    <row r="327" spans="2:2" x14ac:dyDescent="0.25">
      <c r="B327" s="146"/>
    </row>
    <row r="328" spans="2:2" x14ac:dyDescent="0.25">
      <c r="B328" s="146"/>
    </row>
    <row r="329" spans="2:2" x14ac:dyDescent="0.25">
      <c r="B329" s="146"/>
    </row>
    <row r="330" spans="2:2" x14ac:dyDescent="0.25">
      <c r="B330" s="146"/>
    </row>
    <row r="331" spans="2:2" x14ac:dyDescent="0.25">
      <c r="B331" s="146"/>
    </row>
    <row r="332" spans="2:2" x14ac:dyDescent="0.25">
      <c r="B332" s="146"/>
    </row>
    <row r="333" spans="2:2" x14ac:dyDescent="0.25">
      <c r="B333" s="146"/>
    </row>
    <row r="334" spans="2:2" x14ac:dyDescent="0.25">
      <c r="B334" s="146"/>
    </row>
    <row r="335" spans="2:2" x14ac:dyDescent="0.25">
      <c r="B335" s="146"/>
    </row>
    <row r="336" spans="2:2" x14ac:dyDescent="0.25">
      <c r="B336" s="146"/>
    </row>
    <row r="337" spans="2:2" x14ac:dyDescent="0.25">
      <c r="B337" s="146"/>
    </row>
    <row r="338" spans="2:2" x14ac:dyDescent="0.25">
      <c r="B338" s="146"/>
    </row>
    <row r="339" spans="2:2" x14ac:dyDescent="0.25">
      <c r="B339" s="146"/>
    </row>
    <row r="340" spans="2:2" x14ac:dyDescent="0.25">
      <c r="B340" s="146"/>
    </row>
    <row r="341" spans="2:2" x14ac:dyDescent="0.25">
      <c r="B341" s="146"/>
    </row>
    <row r="342" spans="2:2" x14ac:dyDescent="0.25">
      <c r="B342" s="146"/>
    </row>
    <row r="343" spans="2:2" x14ac:dyDescent="0.25">
      <c r="B343" s="146"/>
    </row>
    <row r="344" spans="2:2" x14ac:dyDescent="0.25">
      <c r="B344" s="146"/>
    </row>
    <row r="345" spans="2:2" x14ac:dyDescent="0.25">
      <c r="B345" s="146"/>
    </row>
    <row r="346" spans="2:2" x14ac:dyDescent="0.25">
      <c r="B346" s="146"/>
    </row>
    <row r="347" spans="2:2" x14ac:dyDescent="0.25">
      <c r="B347" s="146"/>
    </row>
    <row r="348" spans="2:2" x14ac:dyDescent="0.25">
      <c r="B348" s="146"/>
    </row>
    <row r="349" spans="2:2" x14ac:dyDescent="0.25">
      <c r="B349" s="146"/>
    </row>
    <row r="350" spans="2:2" x14ac:dyDescent="0.25">
      <c r="B350" s="146"/>
    </row>
    <row r="351" spans="2:2" x14ac:dyDescent="0.25">
      <c r="B351" s="146"/>
    </row>
    <row r="352" spans="2:2" x14ac:dyDescent="0.25">
      <c r="B352" s="146"/>
    </row>
    <row r="353" spans="2:2" x14ac:dyDescent="0.25">
      <c r="B353" s="146"/>
    </row>
    <row r="354" spans="2:2" x14ac:dyDescent="0.25">
      <c r="B354" s="146"/>
    </row>
    <row r="355" spans="2:2" x14ac:dyDescent="0.25">
      <c r="B355" s="146"/>
    </row>
    <row r="356" spans="2:2" x14ac:dyDescent="0.25">
      <c r="B356" s="146"/>
    </row>
    <row r="357" spans="2:2" x14ac:dyDescent="0.25">
      <c r="B357" s="146"/>
    </row>
    <row r="358" spans="2:2" x14ac:dyDescent="0.25">
      <c r="B358" s="146"/>
    </row>
    <row r="359" spans="2:2" x14ac:dyDescent="0.25">
      <c r="B359" s="146"/>
    </row>
    <row r="360" spans="2:2" x14ac:dyDescent="0.25">
      <c r="B360" s="146"/>
    </row>
    <row r="361" spans="2:2" x14ac:dyDescent="0.25">
      <c r="B361" s="146"/>
    </row>
    <row r="362" spans="2:2" x14ac:dyDescent="0.25">
      <c r="B362" s="146"/>
    </row>
    <row r="363" spans="2:2" x14ac:dyDescent="0.25">
      <c r="B363" s="146"/>
    </row>
    <row r="364" spans="2:2" x14ac:dyDescent="0.25">
      <c r="B364" s="146"/>
    </row>
    <row r="365" spans="2:2" x14ac:dyDescent="0.25">
      <c r="B365" s="146"/>
    </row>
    <row r="366" spans="2:2" x14ac:dyDescent="0.25">
      <c r="B366" s="146"/>
    </row>
    <row r="367" spans="2:2" x14ac:dyDescent="0.25">
      <c r="B367" s="146"/>
    </row>
    <row r="368" spans="2:2" x14ac:dyDescent="0.25">
      <c r="B368" s="146"/>
    </row>
  </sheetData>
  <autoFilter ref="A1:E231" xr:uid="{DB585B24-07C6-45C1-8A5D-BDFD4B7F1EED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L163"/>
  <sheetViews>
    <sheetView workbookViewId="0">
      <pane xSplit="2" ySplit="8" topLeftCell="C53" activePane="bottomRight" state="frozen"/>
      <selection activeCell="N11" sqref="N11"/>
      <selection pane="topRight" activeCell="N11" sqref="N11"/>
      <selection pane="bottomLeft" activeCell="N11" sqref="N11"/>
      <selection pane="bottomRight" activeCell="O77" sqref="O77"/>
    </sheetView>
  </sheetViews>
  <sheetFormatPr defaultColWidth="8.7109375" defaultRowHeight="15" x14ac:dyDescent="0.25"/>
  <cols>
    <col min="2" max="2" width="36.7109375" customWidth="1"/>
    <col min="3" max="3" width="2.7109375" customWidth="1"/>
    <col min="4" max="4" width="16" customWidth="1"/>
    <col min="5" max="5" width="2.7109375" customWidth="1"/>
    <col min="6" max="6" width="16.7109375" customWidth="1"/>
    <col min="7" max="7" width="2.7109375" customWidth="1"/>
    <col min="8" max="8" width="16.7109375" customWidth="1"/>
    <col min="9" max="9" width="2.7109375" customWidth="1"/>
    <col min="10" max="10" width="16.7109375" customWidth="1"/>
  </cols>
  <sheetData>
    <row r="1" spans="1:12" x14ac:dyDescent="0.25">
      <c r="C1" s="245"/>
      <c r="D1" t="s">
        <v>219</v>
      </c>
      <c r="E1" s="245"/>
      <c r="F1" t="s">
        <v>220</v>
      </c>
      <c r="G1" s="245"/>
      <c r="H1" t="s">
        <v>182</v>
      </c>
      <c r="I1" s="245"/>
      <c r="J1" t="s">
        <v>187</v>
      </c>
    </row>
    <row r="2" spans="1:12" x14ac:dyDescent="0.25">
      <c r="C2" s="245"/>
      <c r="E2" s="245"/>
      <c r="G2" s="245"/>
      <c r="I2" s="245"/>
    </row>
    <row r="3" spans="1:12" x14ac:dyDescent="0.25">
      <c r="C3" s="245"/>
      <c r="E3" s="245"/>
      <c r="G3" s="245"/>
      <c r="I3" s="245"/>
    </row>
    <row r="4" spans="1:12" x14ac:dyDescent="0.25">
      <c r="C4" s="245"/>
      <c r="E4" s="245"/>
      <c r="G4" s="245"/>
      <c r="I4" s="245"/>
    </row>
    <row r="5" spans="1:12" x14ac:dyDescent="0.25">
      <c r="C5" s="245"/>
      <c r="E5" s="245"/>
      <c r="G5" s="245"/>
      <c r="I5" s="245"/>
    </row>
    <row r="6" spans="1:12" x14ac:dyDescent="0.25">
      <c r="C6" s="245"/>
      <c r="E6" s="245"/>
      <c r="G6" s="245"/>
      <c r="I6" s="245"/>
      <c r="L6" s="464" t="s">
        <v>246</v>
      </c>
    </row>
    <row r="7" spans="1:12" ht="15.75" thickBot="1" x14ac:dyDescent="0.3">
      <c r="C7" s="245"/>
      <c r="E7" s="245"/>
      <c r="G7" s="245"/>
      <c r="I7" s="245"/>
    </row>
    <row r="8" spans="1:12" ht="15.75" thickBot="1" x14ac:dyDescent="0.3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2" x14ac:dyDescent="0.25">
      <c r="A9" s="143">
        <v>1</v>
      </c>
      <c r="B9" s="49" t="s">
        <v>140</v>
      </c>
      <c r="C9" s="245"/>
      <c r="D9" s="373"/>
      <c r="E9" s="245"/>
      <c r="F9" s="274"/>
      <c r="G9" s="245"/>
      <c r="H9" s="178"/>
      <c r="I9" s="245"/>
      <c r="J9" s="75"/>
    </row>
    <row r="10" spans="1:12" x14ac:dyDescent="0.25">
      <c r="A10" s="143"/>
      <c r="B10" s="57" t="s">
        <v>141</v>
      </c>
      <c r="C10" s="245"/>
      <c r="D10" s="104">
        <v>1014973</v>
      </c>
      <c r="E10" s="245"/>
      <c r="F10" s="192">
        <v>12411</v>
      </c>
      <c r="G10" s="245"/>
      <c r="H10" s="179">
        <v>597971</v>
      </c>
      <c r="I10" s="245"/>
      <c r="J10" s="61">
        <v>180995</v>
      </c>
    </row>
    <row r="11" spans="1:12" x14ac:dyDescent="0.25">
      <c r="A11" s="143"/>
      <c r="B11" s="57" t="s">
        <v>144</v>
      </c>
      <c r="C11" s="245"/>
      <c r="D11" s="104">
        <v>160350</v>
      </c>
      <c r="E11" s="245"/>
      <c r="F11" s="192">
        <v>165</v>
      </c>
      <c r="G11" s="245"/>
      <c r="H11" s="179">
        <v>76504</v>
      </c>
      <c r="I11" s="245"/>
      <c r="J11" s="61">
        <v>19849</v>
      </c>
    </row>
    <row r="12" spans="1:12" x14ac:dyDescent="0.25">
      <c r="A12" s="143"/>
      <c r="B12" s="57" t="s">
        <v>145</v>
      </c>
      <c r="C12" s="245"/>
      <c r="D12" s="104">
        <v>157463</v>
      </c>
      <c r="E12" s="245"/>
      <c r="F12" s="192">
        <v>1625</v>
      </c>
      <c r="G12" s="245"/>
      <c r="H12" s="179">
        <v>27715</v>
      </c>
      <c r="I12" s="245"/>
      <c r="J12" s="61">
        <v>15374</v>
      </c>
    </row>
    <row r="13" spans="1:12" x14ac:dyDescent="0.25">
      <c r="A13" s="143"/>
      <c r="B13" s="57" t="s">
        <v>146</v>
      </c>
      <c r="C13" s="245"/>
      <c r="D13" s="104">
        <v>11268</v>
      </c>
      <c r="E13" s="245"/>
      <c r="F13" s="192">
        <v>76</v>
      </c>
      <c r="G13" s="245"/>
      <c r="H13" s="179">
        <v>10561</v>
      </c>
      <c r="I13" s="245"/>
      <c r="J13" s="61">
        <v>444</v>
      </c>
    </row>
    <row r="14" spans="1:12" x14ac:dyDescent="0.25">
      <c r="A14" s="143"/>
      <c r="B14" s="57" t="s">
        <v>147</v>
      </c>
      <c r="C14" s="245"/>
      <c r="D14" s="104">
        <v>2995</v>
      </c>
      <c r="E14" s="245"/>
      <c r="F14" s="192">
        <v>9</v>
      </c>
      <c r="G14" s="245"/>
      <c r="H14" s="179">
        <v>7072</v>
      </c>
      <c r="I14" s="245"/>
      <c r="J14" s="61">
        <v>61</v>
      </c>
    </row>
    <row r="15" spans="1:12" ht="15.75" thickBot="1" x14ac:dyDescent="0.3">
      <c r="A15" s="144"/>
      <c r="B15" s="64" t="s">
        <v>148</v>
      </c>
      <c r="C15" s="245"/>
      <c r="D15" s="374">
        <v>1347049</v>
      </c>
      <c r="E15" s="245"/>
      <c r="F15" s="275">
        <v>14286</v>
      </c>
      <c r="G15" s="245"/>
      <c r="H15" s="180">
        <v>719823</v>
      </c>
      <c r="I15" s="245"/>
      <c r="J15" s="82">
        <v>216723</v>
      </c>
    </row>
    <row r="16" spans="1:12" x14ac:dyDescent="0.25">
      <c r="A16" s="143">
        <f>+A9+1</f>
        <v>2</v>
      </c>
      <c r="B16" s="71" t="s">
        <v>149</v>
      </c>
      <c r="C16" s="245"/>
      <c r="D16" s="375"/>
      <c r="E16" s="245"/>
      <c r="F16" s="276"/>
      <c r="G16" s="245"/>
      <c r="H16" s="181"/>
      <c r="I16" s="245"/>
      <c r="J16" s="75"/>
    </row>
    <row r="17" spans="1:10" x14ac:dyDescent="0.25">
      <c r="A17" s="143"/>
      <c r="B17" s="57" t="s">
        <v>141</v>
      </c>
      <c r="C17" s="245"/>
      <c r="D17" s="376">
        <v>184954</v>
      </c>
      <c r="E17" s="245"/>
      <c r="F17" s="277">
        <v>1225</v>
      </c>
      <c r="G17" s="245"/>
      <c r="H17" s="182">
        <v>95978</v>
      </c>
      <c r="I17" s="245"/>
      <c r="J17" s="61">
        <v>21515</v>
      </c>
    </row>
    <row r="18" spans="1:10" x14ac:dyDescent="0.25">
      <c r="A18" s="143"/>
      <c r="B18" s="57" t="s">
        <v>144</v>
      </c>
      <c r="C18" s="245"/>
      <c r="D18" s="376">
        <v>66973</v>
      </c>
      <c r="E18" s="245"/>
      <c r="F18" s="277">
        <v>42</v>
      </c>
      <c r="G18" s="245"/>
      <c r="H18" s="182">
        <v>33062</v>
      </c>
      <c r="I18" s="245"/>
      <c r="J18" s="61">
        <v>7531</v>
      </c>
    </row>
    <row r="19" spans="1:10" x14ac:dyDescent="0.25">
      <c r="A19" s="143"/>
      <c r="B19" s="57" t="s">
        <v>145</v>
      </c>
      <c r="C19" s="245"/>
      <c r="D19" s="376">
        <v>34496</v>
      </c>
      <c r="E19" s="245"/>
      <c r="F19" s="277">
        <v>297</v>
      </c>
      <c r="G19" s="245"/>
      <c r="H19" s="182">
        <v>5148</v>
      </c>
      <c r="I19" s="245"/>
      <c r="J19" s="61">
        <v>2698</v>
      </c>
    </row>
    <row r="20" spans="1:10" x14ac:dyDescent="0.25">
      <c r="A20" s="143"/>
      <c r="B20" s="57" t="s">
        <v>146</v>
      </c>
      <c r="C20" s="245"/>
      <c r="D20" s="376">
        <v>1992</v>
      </c>
      <c r="E20" s="245"/>
      <c r="F20" s="277">
        <v>29</v>
      </c>
      <c r="G20" s="245"/>
      <c r="H20" s="182">
        <v>1869</v>
      </c>
      <c r="I20" s="245"/>
      <c r="J20" s="61">
        <v>101</v>
      </c>
    </row>
    <row r="21" spans="1:10" x14ac:dyDescent="0.25">
      <c r="A21" s="143"/>
      <c r="B21" s="57" t="s">
        <v>147</v>
      </c>
      <c r="C21" s="245"/>
      <c r="D21" s="376">
        <v>531</v>
      </c>
      <c r="E21" s="245"/>
      <c r="F21" s="277">
        <v>3</v>
      </c>
      <c r="G21" s="245"/>
      <c r="H21" s="182">
        <v>1473</v>
      </c>
      <c r="I21" s="245"/>
      <c r="J21" s="61">
        <v>16</v>
      </c>
    </row>
    <row r="22" spans="1:10" x14ac:dyDescent="0.25">
      <c r="A22" s="145"/>
      <c r="B22" s="57" t="s">
        <v>148</v>
      </c>
      <c r="C22" s="245"/>
      <c r="D22" s="377">
        <v>288946</v>
      </c>
      <c r="E22" s="245"/>
      <c r="F22" s="278">
        <v>1596</v>
      </c>
      <c r="G22" s="245"/>
      <c r="H22" s="183">
        <v>137530</v>
      </c>
      <c r="I22" s="245"/>
      <c r="J22" s="82">
        <v>31861</v>
      </c>
    </row>
    <row r="23" spans="1:10" x14ac:dyDescent="0.25">
      <c r="A23" s="143">
        <f>+A16+1</f>
        <v>3</v>
      </c>
      <c r="B23" s="83" t="s">
        <v>150</v>
      </c>
      <c r="C23" s="245"/>
      <c r="D23" s="378"/>
      <c r="E23" s="245"/>
      <c r="F23" s="279"/>
      <c r="G23" s="245"/>
      <c r="H23" s="184"/>
      <c r="I23" s="245"/>
      <c r="J23" s="87"/>
    </row>
    <row r="24" spans="1:10" x14ac:dyDescent="0.25">
      <c r="A24" s="141"/>
      <c r="B24" s="57" t="s">
        <v>141</v>
      </c>
      <c r="C24" s="245"/>
      <c r="D24" s="376">
        <v>70231</v>
      </c>
      <c r="E24" s="245"/>
      <c r="F24" s="277">
        <v>751</v>
      </c>
      <c r="G24" s="245"/>
      <c r="H24" s="182">
        <v>39294</v>
      </c>
      <c r="I24" s="245"/>
      <c r="J24" s="61">
        <v>10123</v>
      </c>
    </row>
    <row r="25" spans="1:10" x14ac:dyDescent="0.25">
      <c r="A25" s="141"/>
      <c r="B25" s="57" t="s">
        <v>144</v>
      </c>
      <c r="C25" s="245"/>
      <c r="D25" s="376">
        <v>11708</v>
      </c>
      <c r="E25" s="245"/>
      <c r="F25" s="277">
        <v>14</v>
      </c>
      <c r="G25" s="245"/>
      <c r="H25" s="182">
        <v>5036</v>
      </c>
      <c r="I25" s="245"/>
      <c r="J25" s="61">
        <v>1204</v>
      </c>
    </row>
    <row r="26" spans="1:10" x14ac:dyDescent="0.25">
      <c r="A26" s="141"/>
      <c r="B26" s="57" t="s">
        <v>145</v>
      </c>
      <c r="C26" s="245"/>
      <c r="D26" s="376">
        <v>17524</v>
      </c>
      <c r="E26" s="245"/>
      <c r="F26" s="277">
        <v>214</v>
      </c>
      <c r="G26" s="245"/>
      <c r="H26" s="182">
        <v>2842</v>
      </c>
      <c r="I26" s="245"/>
      <c r="J26" s="61">
        <v>1639</v>
      </c>
    </row>
    <row r="27" spans="1:10" x14ac:dyDescent="0.25">
      <c r="A27" s="141"/>
      <c r="B27" s="57" t="s">
        <v>146</v>
      </c>
      <c r="C27" s="245"/>
      <c r="D27" s="376">
        <v>1148</v>
      </c>
      <c r="E27" s="245"/>
      <c r="F27" s="277">
        <v>22</v>
      </c>
      <c r="G27" s="245"/>
      <c r="H27" s="182">
        <v>1192</v>
      </c>
      <c r="I27" s="245"/>
      <c r="J27" s="61">
        <v>63</v>
      </c>
    </row>
    <row r="28" spans="1:10" x14ac:dyDescent="0.25">
      <c r="A28" s="141"/>
      <c r="B28" s="57" t="s">
        <v>147</v>
      </c>
      <c r="C28" s="245"/>
      <c r="D28" s="376">
        <v>305</v>
      </c>
      <c r="E28" s="245"/>
      <c r="F28" s="277">
        <v>1</v>
      </c>
      <c r="G28" s="245"/>
      <c r="H28" s="182">
        <v>889</v>
      </c>
      <c r="I28" s="245"/>
      <c r="J28" s="61">
        <v>9</v>
      </c>
    </row>
    <row r="29" spans="1:10" x14ac:dyDescent="0.25">
      <c r="A29" s="145"/>
      <c r="B29" s="57" t="s">
        <v>148</v>
      </c>
      <c r="C29" s="245"/>
      <c r="D29" s="377">
        <v>100916</v>
      </c>
      <c r="E29" s="245"/>
      <c r="F29" s="278">
        <v>1002</v>
      </c>
      <c r="G29" s="245"/>
      <c r="H29" s="183">
        <v>49253</v>
      </c>
      <c r="I29" s="245"/>
      <c r="J29" s="82">
        <v>13038</v>
      </c>
    </row>
    <row r="30" spans="1:10" x14ac:dyDescent="0.25">
      <c r="A30" s="143">
        <f>+A23+1</f>
        <v>4</v>
      </c>
      <c r="B30" s="83" t="s">
        <v>151</v>
      </c>
      <c r="C30" s="245"/>
      <c r="D30" s="378"/>
      <c r="E30" s="245"/>
      <c r="F30" s="279"/>
      <c r="G30" s="245"/>
      <c r="H30" s="184"/>
      <c r="I30" s="245"/>
      <c r="J30" s="87"/>
    </row>
    <row r="31" spans="1:10" x14ac:dyDescent="0.25">
      <c r="A31" s="143"/>
      <c r="B31" s="57" t="s">
        <v>141</v>
      </c>
      <c r="C31" s="245"/>
      <c r="D31" s="376">
        <v>30404</v>
      </c>
      <c r="E31" s="245"/>
      <c r="F31" s="277">
        <v>158</v>
      </c>
      <c r="G31" s="245"/>
      <c r="H31" s="182">
        <v>14590</v>
      </c>
      <c r="I31" s="245"/>
      <c r="J31" s="61">
        <v>2920</v>
      </c>
    </row>
    <row r="32" spans="1:10" x14ac:dyDescent="0.25">
      <c r="A32" s="143"/>
      <c r="B32" s="57" t="s">
        <v>144</v>
      </c>
      <c r="C32" s="245"/>
      <c r="D32" s="376">
        <v>7367</v>
      </c>
      <c r="E32" s="245"/>
      <c r="F32" s="277">
        <v>6</v>
      </c>
      <c r="G32" s="245"/>
      <c r="H32" s="182">
        <v>2388</v>
      </c>
      <c r="I32" s="245"/>
      <c r="J32" s="61">
        <v>560</v>
      </c>
    </row>
    <row r="33" spans="1:10" x14ac:dyDescent="0.25">
      <c r="A33" s="143"/>
      <c r="B33" s="57" t="s">
        <v>145</v>
      </c>
      <c r="C33" s="245"/>
      <c r="D33" s="376">
        <v>7380</v>
      </c>
      <c r="E33" s="245"/>
      <c r="F33" s="277">
        <v>42</v>
      </c>
      <c r="G33" s="245"/>
      <c r="H33" s="182">
        <v>616</v>
      </c>
      <c r="I33" s="245"/>
      <c r="J33" s="61">
        <v>340</v>
      </c>
    </row>
    <row r="34" spans="1:10" x14ac:dyDescent="0.25">
      <c r="A34" s="143"/>
      <c r="B34" s="57" t="s">
        <v>146</v>
      </c>
      <c r="C34" s="245"/>
      <c r="D34" s="376">
        <v>397</v>
      </c>
      <c r="E34" s="245"/>
      <c r="F34" s="277">
        <v>3</v>
      </c>
      <c r="G34" s="245"/>
      <c r="H34" s="182">
        <v>198</v>
      </c>
      <c r="I34" s="245"/>
      <c r="J34" s="61">
        <v>13</v>
      </c>
    </row>
    <row r="35" spans="1:10" x14ac:dyDescent="0.25">
      <c r="A35" s="143"/>
      <c r="B35" s="57" t="s">
        <v>147</v>
      </c>
      <c r="C35" s="245"/>
      <c r="D35" s="376">
        <v>85</v>
      </c>
      <c r="E35" s="245"/>
      <c r="F35" s="277">
        <v>2</v>
      </c>
      <c r="G35" s="245"/>
      <c r="H35" s="182">
        <v>182</v>
      </c>
      <c r="I35" s="245"/>
      <c r="J35" s="61">
        <v>5</v>
      </c>
    </row>
    <row r="36" spans="1:10" x14ac:dyDescent="0.25">
      <c r="A36" s="144"/>
      <c r="B36" s="57" t="s">
        <v>148</v>
      </c>
      <c r="C36" s="245"/>
      <c r="D36" s="377">
        <v>45633</v>
      </c>
      <c r="E36" s="245"/>
      <c r="F36" s="278">
        <v>211</v>
      </c>
      <c r="G36" s="245"/>
      <c r="H36" s="183">
        <v>17974</v>
      </c>
      <c r="I36" s="245"/>
      <c r="J36" s="82">
        <v>3838</v>
      </c>
    </row>
    <row r="37" spans="1:10" x14ac:dyDescent="0.25">
      <c r="A37" s="143">
        <f>+A30+1</f>
        <v>5</v>
      </c>
      <c r="B37" s="83" t="s">
        <v>152</v>
      </c>
      <c r="C37" s="245"/>
      <c r="D37" s="378"/>
      <c r="E37" s="245"/>
      <c r="F37" s="279"/>
      <c r="G37" s="245"/>
      <c r="H37" s="184"/>
      <c r="I37" s="245"/>
      <c r="J37" s="87"/>
    </row>
    <row r="38" spans="1:10" x14ac:dyDescent="0.25">
      <c r="A38" s="143"/>
      <c r="B38" s="57" t="s">
        <v>141</v>
      </c>
      <c r="C38" s="245"/>
      <c r="D38" s="376">
        <v>84319</v>
      </c>
      <c r="E38" s="245"/>
      <c r="F38" s="277">
        <v>316</v>
      </c>
      <c r="G38" s="245"/>
      <c r="H38" s="182">
        <v>42094</v>
      </c>
      <c r="I38" s="245"/>
      <c r="J38" s="61">
        <v>8472</v>
      </c>
    </row>
    <row r="39" spans="1:10" x14ac:dyDescent="0.25">
      <c r="A39" s="143"/>
      <c r="B39" s="57" t="s">
        <v>144</v>
      </c>
      <c r="C39" s="245"/>
      <c r="D39" s="376">
        <v>47898</v>
      </c>
      <c r="E39" s="245"/>
      <c r="F39" s="277">
        <v>22</v>
      </c>
      <c r="G39" s="245"/>
      <c r="H39" s="182">
        <v>25638</v>
      </c>
      <c r="I39" s="245"/>
      <c r="J39" s="61">
        <v>5767</v>
      </c>
    </row>
    <row r="40" spans="1:10" x14ac:dyDescent="0.25">
      <c r="A40" s="143"/>
      <c r="B40" s="57" t="s">
        <v>145</v>
      </c>
      <c r="C40" s="245"/>
      <c r="D40" s="376">
        <v>9592</v>
      </c>
      <c r="E40" s="245"/>
      <c r="F40" s="277">
        <v>41</v>
      </c>
      <c r="G40" s="245"/>
      <c r="H40" s="182">
        <v>1690</v>
      </c>
      <c r="I40" s="245"/>
      <c r="J40" s="61">
        <v>719</v>
      </c>
    </row>
    <row r="41" spans="1:10" x14ac:dyDescent="0.25">
      <c r="A41" s="143"/>
      <c r="B41" s="57" t="s">
        <v>146</v>
      </c>
      <c r="C41" s="245"/>
      <c r="D41" s="376">
        <v>447</v>
      </c>
      <c r="E41" s="245"/>
      <c r="F41" s="277">
        <v>4</v>
      </c>
      <c r="G41" s="245"/>
      <c r="H41" s="182">
        <v>479</v>
      </c>
      <c r="I41" s="245"/>
      <c r="J41" s="61">
        <v>25</v>
      </c>
    </row>
    <row r="42" spans="1:10" x14ac:dyDescent="0.25">
      <c r="A42" s="143"/>
      <c r="B42" s="57" t="s">
        <v>147</v>
      </c>
      <c r="C42" s="245"/>
      <c r="D42" s="376">
        <v>141</v>
      </c>
      <c r="E42" s="245"/>
      <c r="F42" s="277">
        <v>0</v>
      </c>
      <c r="G42" s="245"/>
      <c r="H42" s="182">
        <v>402</v>
      </c>
      <c r="I42" s="245"/>
      <c r="J42" s="61">
        <v>2</v>
      </c>
    </row>
    <row r="43" spans="1:10" ht="15.75" thickBot="1" x14ac:dyDescent="0.3">
      <c r="A43" s="144"/>
      <c r="B43" s="64" t="s">
        <v>148</v>
      </c>
      <c r="C43" s="245"/>
      <c r="D43" s="374">
        <v>142397</v>
      </c>
      <c r="E43" s="245"/>
      <c r="F43" s="275">
        <v>383</v>
      </c>
      <c r="G43" s="245"/>
      <c r="H43" s="180">
        <v>70303</v>
      </c>
      <c r="I43" s="245"/>
      <c r="J43" s="68">
        <v>14985</v>
      </c>
    </row>
    <row r="44" spans="1:10" x14ac:dyDescent="0.25">
      <c r="A44" s="143">
        <f>+A37+1</f>
        <v>6</v>
      </c>
      <c r="B44" s="33" t="s">
        <v>153</v>
      </c>
      <c r="C44" s="245"/>
      <c r="D44" s="379"/>
      <c r="E44" s="245"/>
      <c r="F44" s="280"/>
      <c r="G44" s="245"/>
      <c r="H44" s="185"/>
      <c r="I44" s="245"/>
      <c r="J44" s="92"/>
    </row>
    <row r="45" spans="1:10" x14ac:dyDescent="0.25">
      <c r="A45" s="143"/>
      <c r="B45" s="35" t="s">
        <v>141</v>
      </c>
      <c r="C45" s="245"/>
      <c r="D45" s="380">
        <v>28126032</v>
      </c>
      <c r="E45" s="245"/>
      <c r="F45" s="281">
        <v>263130</v>
      </c>
      <c r="G45" s="245"/>
      <c r="H45" s="186">
        <v>4530380</v>
      </c>
      <c r="I45" s="245"/>
      <c r="J45" s="61">
        <v>955028</v>
      </c>
    </row>
    <row r="46" spans="1:10" x14ac:dyDescent="0.25">
      <c r="A46" s="143"/>
      <c r="B46" s="35" t="s">
        <v>144</v>
      </c>
      <c r="C46" s="245"/>
      <c r="D46" s="380">
        <v>7563318</v>
      </c>
      <c r="E46" s="245"/>
      <c r="F46" s="281">
        <v>6140</v>
      </c>
      <c r="G46" s="245"/>
      <c r="H46" s="186">
        <v>1348346</v>
      </c>
      <c r="I46" s="245"/>
      <c r="J46" s="61">
        <v>255683</v>
      </c>
    </row>
    <row r="47" spans="1:10" x14ac:dyDescent="0.25">
      <c r="A47" s="143"/>
      <c r="B47" s="35" t="s">
        <v>145</v>
      </c>
      <c r="C47" s="245"/>
      <c r="D47" s="380">
        <v>7336718</v>
      </c>
      <c r="E47" s="245"/>
      <c r="F47" s="281">
        <v>106428</v>
      </c>
      <c r="G47" s="245"/>
      <c r="H47" s="186">
        <v>334980</v>
      </c>
      <c r="I47" s="245"/>
      <c r="J47" s="61">
        <v>168033</v>
      </c>
    </row>
    <row r="48" spans="1:10" x14ac:dyDescent="0.25">
      <c r="A48" s="143"/>
      <c r="B48" s="35" t="s">
        <v>146</v>
      </c>
      <c r="C48" s="245"/>
      <c r="D48" s="380">
        <v>6040251</v>
      </c>
      <c r="E48" s="245"/>
      <c r="F48" s="281">
        <v>105132</v>
      </c>
      <c r="G48" s="245"/>
      <c r="H48" s="186">
        <v>399157</v>
      </c>
      <c r="I48" s="245"/>
      <c r="J48" s="61">
        <v>89687</v>
      </c>
    </row>
    <row r="49" spans="1:10" x14ac:dyDescent="0.25">
      <c r="A49" s="143"/>
      <c r="B49" s="35" t="s">
        <v>147</v>
      </c>
      <c r="C49" s="245"/>
      <c r="D49" s="380">
        <v>9391219</v>
      </c>
      <c r="E49" s="245"/>
      <c r="F49" s="281">
        <v>41819</v>
      </c>
      <c r="G49" s="245"/>
      <c r="H49" s="186">
        <v>1008392</v>
      </c>
      <c r="I49" s="245"/>
      <c r="J49" s="61">
        <v>10831</v>
      </c>
    </row>
    <row r="50" spans="1:10" x14ac:dyDescent="0.25">
      <c r="A50" s="144"/>
      <c r="B50" s="35" t="s">
        <v>148</v>
      </c>
      <c r="C50" s="245"/>
      <c r="D50" s="381">
        <v>58457538</v>
      </c>
      <c r="E50" s="245"/>
      <c r="F50" s="282">
        <v>522649</v>
      </c>
      <c r="G50" s="245"/>
      <c r="H50" s="187">
        <v>7621255</v>
      </c>
      <c r="I50" s="245"/>
      <c r="J50" s="41">
        <v>1479262</v>
      </c>
    </row>
    <row r="51" spans="1:10" x14ac:dyDescent="0.25">
      <c r="A51" s="143">
        <f>+A44+1</f>
        <v>7</v>
      </c>
      <c r="B51" s="42" t="s">
        <v>154</v>
      </c>
      <c r="C51" s="245"/>
      <c r="D51" s="382"/>
      <c r="E51" s="245"/>
      <c r="F51" s="283"/>
      <c r="G51" s="245"/>
      <c r="H51" s="188"/>
      <c r="I51" s="245"/>
      <c r="J51" s="46"/>
    </row>
    <row r="52" spans="1:10" x14ac:dyDescent="0.25">
      <c r="A52" s="143"/>
      <c r="B52" s="35" t="s">
        <v>141</v>
      </c>
      <c r="C52" s="245"/>
      <c r="D52" s="380">
        <v>21077509</v>
      </c>
      <c r="E52" s="245"/>
      <c r="F52" s="281">
        <v>115002</v>
      </c>
      <c r="G52" s="245"/>
      <c r="H52" s="186">
        <v>1937303</v>
      </c>
      <c r="I52" s="245"/>
      <c r="J52" s="61">
        <v>380160</v>
      </c>
    </row>
    <row r="53" spans="1:10" x14ac:dyDescent="0.25">
      <c r="A53" s="143"/>
      <c r="B53" s="35" t="s">
        <v>144</v>
      </c>
      <c r="C53" s="245"/>
      <c r="D53" s="380">
        <v>7994729</v>
      </c>
      <c r="E53" s="245"/>
      <c r="F53" s="281">
        <v>4977</v>
      </c>
      <c r="G53" s="245"/>
      <c r="H53" s="186">
        <v>909912</v>
      </c>
      <c r="I53" s="245"/>
      <c r="J53" s="61">
        <v>190116</v>
      </c>
    </row>
    <row r="54" spans="1:10" x14ac:dyDescent="0.25">
      <c r="A54" s="143"/>
      <c r="B54" s="35" t="s">
        <v>145</v>
      </c>
      <c r="C54" s="245"/>
      <c r="D54" s="380">
        <v>3776879</v>
      </c>
      <c r="E54" s="245"/>
      <c r="F54" s="281">
        <v>20171</v>
      </c>
      <c r="G54" s="245"/>
      <c r="H54" s="186">
        <v>117765</v>
      </c>
      <c r="I54" s="245"/>
      <c r="J54" s="61">
        <v>55332</v>
      </c>
    </row>
    <row r="55" spans="1:10" x14ac:dyDescent="0.25">
      <c r="A55" s="143"/>
      <c r="B55" s="35" t="s">
        <v>146</v>
      </c>
      <c r="C55" s="245"/>
      <c r="D55" s="380">
        <v>2275704</v>
      </c>
      <c r="E55" s="245"/>
      <c r="F55" s="281">
        <v>11841</v>
      </c>
      <c r="G55" s="245"/>
      <c r="H55" s="186">
        <v>99139</v>
      </c>
      <c r="I55" s="245"/>
      <c r="J55" s="61">
        <v>31584</v>
      </c>
    </row>
    <row r="56" spans="1:10" x14ac:dyDescent="0.25">
      <c r="A56" s="143"/>
      <c r="B56" s="35" t="s">
        <v>147</v>
      </c>
      <c r="C56" s="245"/>
      <c r="D56" s="380">
        <v>3763835</v>
      </c>
      <c r="E56" s="245"/>
      <c r="F56" s="281">
        <v>5089</v>
      </c>
      <c r="G56" s="245"/>
      <c r="H56" s="186">
        <v>263572</v>
      </c>
      <c r="I56" s="245"/>
      <c r="J56" s="61">
        <v>6810</v>
      </c>
    </row>
    <row r="57" spans="1:10" x14ac:dyDescent="0.25">
      <c r="A57" s="144"/>
      <c r="B57" s="35" t="s">
        <v>148</v>
      </c>
      <c r="C57" s="245"/>
      <c r="D57" s="381">
        <v>38888656</v>
      </c>
      <c r="E57" s="245"/>
      <c r="F57" s="282">
        <v>157080</v>
      </c>
      <c r="G57" s="245"/>
      <c r="H57" s="187">
        <v>3327691</v>
      </c>
      <c r="I57" s="245"/>
      <c r="J57" s="41">
        <v>664002</v>
      </c>
    </row>
    <row r="58" spans="1:10" x14ac:dyDescent="0.25">
      <c r="A58" s="143">
        <f>+A51+1</f>
        <v>8</v>
      </c>
      <c r="B58" s="42" t="s">
        <v>155</v>
      </c>
      <c r="C58" s="245"/>
      <c r="D58" s="382"/>
      <c r="E58" s="245"/>
      <c r="F58" s="283"/>
      <c r="G58" s="245"/>
      <c r="H58" s="188"/>
      <c r="I58" s="245"/>
      <c r="J58" s="46"/>
    </row>
    <row r="59" spans="1:10" x14ac:dyDescent="0.25">
      <c r="A59" s="143"/>
      <c r="B59" s="35" t="s">
        <v>141</v>
      </c>
      <c r="C59" s="245"/>
      <c r="D59" s="380">
        <v>156396861</v>
      </c>
      <c r="E59" s="245"/>
      <c r="F59" s="281">
        <v>535982</v>
      </c>
      <c r="G59" s="245"/>
      <c r="H59" s="186">
        <v>53537492</v>
      </c>
      <c r="I59" s="245"/>
      <c r="J59" s="61">
        <v>10855811</v>
      </c>
    </row>
    <row r="60" spans="1:10" x14ac:dyDescent="0.25">
      <c r="A60" s="143"/>
      <c r="B60" s="35" t="s">
        <v>144</v>
      </c>
      <c r="C60" s="245"/>
      <c r="D60" s="380">
        <v>101121407</v>
      </c>
      <c r="E60" s="245"/>
      <c r="F60" s="281">
        <v>35434</v>
      </c>
      <c r="G60" s="245"/>
      <c r="H60" s="186">
        <v>47315953</v>
      </c>
      <c r="I60" s="245"/>
      <c r="J60" s="61">
        <v>8604079</v>
      </c>
    </row>
    <row r="61" spans="1:10" x14ac:dyDescent="0.25">
      <c r="A61" s="143"/>
      <c r="B61" s="35" t="s">
        <v>145</v>
      </c>
      <c r="C61" s="245"/>
      <c r="D61" s="380">
        <v>12526880</v>
      </c>
      <c r="E61" s="245"/>
      <c r="F61" s="281">
        <v>40892</v>
      </c>
      <c r="G61" s="245"/>
      <c r="H61" s="186">
        <v>1733260</v>
      </c>
      <c r="I61" s="245"/>
      <c r="J61" s="61">
        <v>831003</v>
      </c>
    </row>
    <row r="62" spans="1:10" x14ac:dyDescent="0.25">
      <c r="A62" s="143"/>
      <c r="B62" s="35" t="s">
        <v>146</v>
      </c>
      <c r="C62" s="245"/>
      <c r="D62" s="380">
        <v>13626477</v>
      </c>
      <c r="E62" s="245"/>
      <c r="F62" s="281">
        <v>16352</v>
      </c>
      <c r="G62" s="245"/>
      <c r="H62" s="186">
        <v>1458270</v>
      </c>
      <c r="I62" s="245"/>
      <c r="J62" s="61">
        <v>487480</v>
      </c>
    </row>
    <row r="63" spans="1:10" x14ac:dyDescent="0.25">
      <c r="A63" s="143"/>
      <c r="B63" s="35" t="s">
        <v>147</v>
      </c>
      <c r="C63" s="245"/>
      <c r="D63" s="380">
        <v>17432300</v>
      </c>
      <c r="E63" s="245"/>
      <c r="F63" s="281">
        <v>0</v>
      </c>
      <c r="G63" s="245"/>
      <c r="H63" s="186">
        <v>3968324</v>
      </c>
      <c r="I63" s="245"/>
      <c r="J63" s="61">
        <v>8814</v>
      </c>
    </row>
    <row r="64" spans="1:10" x14ac:dyDescent="0.25">
      <c r="A64" s="144"/>
      <c r="B64" s="35" t="s">
        <v>148</v>
      </c>
      <c r="C64" s="245"/>
      <c r="D64" s="381">
        <v>301103925</v>
      </c>
      <c r="E64" s="245"/>
      <c r="F64" s="282">
        <v>628660</v>
      </c>
      <c r="G64" s="245"/>
      <c r="H64" s="187">
        <v>108013299</v>
      </c>
      <c r="I64" s="245"/>
      <c r="J64" s="41">
        <v>20787187</v>
      </c>
    </row>
    <row r="65" spans="1:10" x14ac:dyDescent="0.25">
      <c r="A65" s="143">
        <f>+A58+1</f>
        <v>9</v>
      </c>
      <c r="B65" s="42" t="s">
        <v>156</v>
      </c>
      <c r="C65" s="245"/>
      <c r="D65" s="382"/>
      <c r="E65" s="245"/>
      <c r="F65" s="283"/>
      <c r="G65" s="245"/>
      <c r="H65" s="188"/>
      <c r="I65" s="245"/>
      <c r="J65" s="46"/>
    </row>
    <row r="66" spans="1:10" x14ac:dyDescent="0.25">
      <c r="A66" s="143"/>
      <c r="B66" s="35" t="s">
        <v>141</v>
      </c>
      <c r="C66" s="245"/>
      <c r="D66" s="380">
        <v>205600401</v>
      </c>
      <c r="E66" s="245"/>
      <c r="F66" s="281">
        <v>914114</v>
      </c>
      <c r="G66" s="245"/>
      <c r="H66" s="186">
        <v>60005175</v>
      </c>
      <c r="I66" s="245"/>
      <c r="J66" s="61">
        <v>12190999</v>
      </c>
    </row>
    <row r="67" spans="1:10" x14ac:dyDescent="0.25">
      <c r="A67" s="143"/>
      <c r="B67" s="35" t="s">
        <v>144</v>
      </c>
      <c r="C67" s="245"/>
      <c r="D67" s="380">
        <v>116679454</v>
      </c>
      <c r="E67" s="245"/>
      <c r="F67" s="281">
        <v>46551</v>
      </c>
      <c r="G67" s="245"/>
      <c r="H67" s="186">
        <v>49574210</v>
      </c>
      <c r="I67" s="245"/>
      <c r="J67" s="61">
        <v>9049879</v>
      </c>
    </row>
    <row r="68" spans="1:10" x14ac:dyDescent="0.25">
      <c r="A68" s="143"/>
      <c r="B68" s="35" t="s">
        <v>145</v>
      </c>
      <c r="C68" s="245"/>
      <c r="D68" s="380">
        <v>23640477</v>
      </c>
      <c r="E68" s="245"/>
      <c r="F68" s="281">
        <v>167491</v>
      </c>
      <c r="G68" s="245"/>
      <c r="H68" s="186">
        <v>2186005</v>
      </c>
      <c r="I68" s="245"/>
      <c r="J68" s="61">
        <v>1054368</v>
      </c>
    </row>
    <row r="69" spans="1:10" x14ac:dyDescent="0.25">
      <c r="A69" s="143"/>
      <c r="B69" s="35" t="s">
        <v>146</v>
      </c>
      <c r="C69" s="245"/>
      <c r="D69" s="380">
        <v>21942432</v>
      </c>
      <c r="E69" s="245"/>
      <c r="F69" s="281">
        <v>133324</v>
      </c>
      <c r="G69" s="245"/>
      <c r="H69" s="186">
        <v>1956566</v>
      </c>
      <c r="I69" s="245"/>
      <c r="J69" s="61">
        <v>608751</v>
      </c>
    </row>
    <row r="70" spans="1:10" x14ac:dyDescent="0.25">
      <c r="A70" s="143"/>
      <c r="B70" s="35" t="s">
        <v>147</v>
      </c>
      <c r="C70" s="245"/>
      <c r="D70" s="380">
        <v>30587353</v>
      </c>
      <c r="E70" s="245"/>
      <c r="F70" s="281">
        <v>46908</v>
      </c>
      <c r="G70" s="245"/>
      <c r="H70" s="186">
        <v>5240288</v>
      </c>
      <c r="I70" s="245"/>
      <c r="J70" s="61">
        <v>26456</v>
      </c>
    </row>
    <row r="71" spans="1:10" ht="15.75" thickBot="1" x14ac:dyDescent="0.3">
      <c r="A71" s="144"/>
      <c r="B71" s="48" t="s">
        <v>148</v>
      </c>
      <c r="C71" s="245"/>
      <c r="D71" s="383">
        <v>398450117</v>
      </c>
      <c r="E71" s="245"/>
      <c r="F71" s="241">
        <v>1308388</v>
      </c>
      <c r="G71" s="245"/>
      <c r="H71" s="189">
        <v>118962244</v>
      </c>
      <c r="I71" s="245"/>
      <c r="J71" s="32">
        <v>22930453</v>
      </c>
    </row>
    <row r="72" spans="1:10" x14ac:dyDescent="0.25">
      <c r="A72" s="143">
        <f>+A65+1</f>
        <v>10</v>
      </c>
      <c r="B72" s="71" t="s">
        <v>157</v>
      </c>
      <c r="C72" s="245"/>
      <c r="D72" s="375"/>
      <c r="E72" s="245"/>
      <c r="F72" s="276"/>
      <c r="G72" s="245"/>
      <c r="H72" s="181"/>
      <c r="I72" s="245"/>
      <c r="J72" s="75"/>
    </row>
    <row r="73" spans="1:10" x14ac:dyDescent="0.25">
      <c r="A73" s="143"/>
      <c r="B73" s="57" t="s">
        <v>141</v>
      </c>
      <c r="C73" s="245"/>
      <c r="D73" s="376">
        <v>466105587</v>
      </c>
      <c r="E73" s="245"/>
      <c r="F73" s="277">
        <v>7601566</v>
      </c>
      <c r="G73" s="245"/>
      <c r="H73" s="182" t="s">
        <v>230</v>
      </c>
      <c r="I73" s="245"/>
      <c r="J73" s="80" t="s">
        <v>230</v>
      </c>
    </row>
    <row r="74" spans="1:10" x14ac:dyDescent="0.25">
      <c r="A74" s="143"/>
      <c r="B74" s="57" t="s">
        <v>144</v>
      </c>
      <c r="C74" s="245"/>
      <c r="D74" s="376">
        <v>75121290</v>
      </c>
      <c r="E74" s="245"/>
      <c r="F74" s="277">
        <v>105390</v>
      </c>
      <c r="G74" s="245"/>
      <c r="H74" s="182" t="s">
        <v>230</v>
      </c>
      <c r="I74" s="245"/>
      <c r="J74" s="80" t="s">
        <v>230</v>
      </c>
    </row>
    <row r="75" spans="1:10" x14ac:dyDescent="0.25">
      <c r="A75" s="143"/>
      <c r="B75" s="57" t="s">
        <v>145</v>
      </c>
      <c r="C75" s="245"/>
      <c r="D75" s="376">
        <v>135559753</v>
      </c>
      <c r="E75" s="245"/>
      <c r="F75" s="277">
        <v>1689961</v>
      </c>
      <c r="G75" s="245"/>
      <c r="H75" s="182" t="s">
        <v>230</v>
      </c>
      <c r="I75" s="245"/>
      <c r="J75" s="80" t="s">
        <v>230</v>
      </c>
    </row>
    <row r="76" spans="1:10" x14ac:dyDescent="0.25">
      <c r="A76" s="143"/>
      <c r="B76" s="57" t="s">
        <v>146</v>
      </c>
      <c r="C76" s="245"/>
      <c r="D76" s="376">
        <v>196549162</v>
      </c>
      <c r="E76" s="245"/>
      <c r="F76" s="277">
        <v>1392731</v>
      </c>
      <c r="G76" s="245"/>
      <c r="H76" s="182" t="s">
        <v>230</v>
      </c>
      <c r="I76" s="245"/>
      <c r="J76" s="80" t="s">
        <v>230</v>
      </c>
    </row>
    <row r="77" spans="1:10" x14ac:dyDescent="0.25">
      <c r="A77" s="143"/>
      <c r="B77" s="57" t="s">
        <v>147</v>
      </c>
      <c r="C77" s="245"/>
      <c r="D77" s="376">
        <v>513824821</v>
      </c>
      <c r="E77" s="245"/>
      <c r="F77" s="277">
        <v>1196385</v>
      </c>
      <c r="G77" s="245"/>
      <c r="H77" s="182" t="s">
        <v>230</v>
      </c>
      <c r="I77" s="245"/>
      <c r="J77" s="80" t="s">
        <v>230</v>
      </c>
    </row>
    <row r="78" spans="1:10" x14ac:dyDescent="0.25">
      <c r="A78" s="144"/>
      <c r="B78" s="57" t="s">
        <v>148</v>
      </c>
      <c r="C78" s="245"/>
      <c r="D78" s="384">
        <v>1387160613</v>
      </c>
      <c r="E78" s="245"/>
      <c r="F78" s="467">
        <f t="shared" ref="F78" si="0">SUM(F73:F77)</f>
        <v>11986033</v>
      </c>
      <c r="G78" s="245"/>
      <c r="H78" s="134" t="s">
        <v>230</v>
      </c>
      <c r="I78" s="245"/>
      <c r="J78" s="278" t="s">
        <v>230</v>
      </c>
    </row>
    <row r="79" spans="1:10" x14ac:dyDescent="0.25">
      <c r="A79" s="143">
        <f>+A72+1</f>
        <v>11</v>
      </c>
      <c r="B79" s="42" t="s">
        <v>158</v>
      </c>
      <c r="C79" s="245"/>
      <c r="D79" s="382"/>
      <c r="E79" s="245"/>
      <c r="F79" s="283"/>
      <c r="G79" s="245"/>
      <c r="H79" s="188"/>
      <c r="I79" s="245"/>
      <c r="J79" s="46"/>
    </row>
    <row r="80" spans="1:10" x14ac:dyDescent="0.25">
      <c r="A80" s="143"/>
      <c r="B80" s="35" t="s">
        <v>141</v>
      </c>
      <c r="C80" s="245"/>
      <c r="D80" s="287">
        <v>104928913.84</v>
      </c>
      <c r="E80" s="245"/>
      <c r="F80" s="465">
        <f t="shared" ref="F80:F84" si="1">F94-F87</f>
        <v>1239152.7000000002</v>
      </c>
      <c r="G80" s="245"/>
      <c r="H80" s="238" t="s">
        <v>230</v>
      </c>
      <c r="I80" s="245"/>
      <c r="J80" s="287" t="s">
        <v>230</v>
      </c>
    </row>
    <row r="81" spans="1:10" x14ac:dyDescent="0.25">
      <c r="A81" s="143"/>
      <c r="B81" s="35" t="s">
        <v>144</v>
      </c>
      <c r="C81" s="245"/>
      <c r="D81" s="287">
        <v>8406906.9400000013</v>
      </c>
      <c r="E81" s="245"/>
      <c r="F81" s="465">
        <f t="shared" si="1"/>
        <v>10808.24</v>
      </c>
      <c r="G81" s="245"/>
      <c r="H81" s="238" t="s">
        <v>230</v>
      </c>
      <c r="I81" s="245"/>
      <c r="J81" s="287" t="s">
        <v>230</v>
      </c>
    </row>
    <row r="82" spans="1:10" x14ac:dyDescent="0.25">
      <c r="A82" s="143"/>
      <c r="B82" s="35" t="s">
        <v>145</v>
      </c>
      <c r="C82" s="245"/>
      <c r="D82" s="287">
        <v>29621821.600000001</v>
      </c>
      <c r="E82" s="245"/>
      <c r="F82" s="465">
        <f t="shared" si="1"/>
        <v>205838.40999999997</v>
      </c>
      <c r="G82" s="245"/>
      <c r="H82" s="238" t="s">
        <v>230</v>
      </c>
      <c r="I82" s="245"/>
      <c r="J82" s="287" t="s">
        <v>230</v>
      </c>
    </row>
    <row r="83" spans="1:10" x14ac:dyDescent="0.25">
      <c r="A83" s="143"/>
      <c r="B83" s="35" t="s">
        <v>146</v>
      </c>
      <c r="C83" s="245"/>
      <c r="D83" s="287">
        <v>25518153.710000001</v>
      </c>
      <c r="E83" s="245"/>
      <c r="F83" s="465">
        <f t="shared" si="1"/>
        <v>150732.22</v>
      </c>
      <c r="G83" s="245"/>
      <c r="H83" s="238" t="s">
        <v>230</v>
      </c>
      <c r="I83" s="245"/>
      <c r="J83" s="287" t="s">
        <v>230</v>
      </c>
    </row>
    <row r="84" spans="1:10" x14ac:dyDescent="0.25">
      <c r="A84" s="143"/>
      <c r="B84" s="35" t="s">
        <v>147</v>
      </c>
      <c r="C84" s="245"/>
      <c r="D84" s="287">
        <v>37588594.560000002</v>
      </c>
      <c r="E84" s="245"/>
      <c r="F84" s="465">
        <f t="shared" si="1"/>
        <v>97356.01</v>
      </c>
      <c r="G84" s="245"/>
      <c r="H84" s="238" t="s">
        <v>230</v>
      </c>
      <c r="I84" s="245"/>
      <c r="J84" s="287" t="s">
        <v>230</v>
      </c>
    </row>
    <row r="85" spans="1:10" x14ac:dyDescent="0.25">
      <c r="A85" s="144"/>
      <c r="B85" s="35" t="s">
        <v>148</v>
      </c>
      <c r="C85" s="245"/>
      <c r="D85" s="286">
        <v>206064390.65000001</v>
      </c>
      <c r="E85" s="245"/>
      <c r="F85" s="466">
        <f t="shared" ref="F85" si="2">SUM(F80:F84)</f>
        <v>1703887.58</v>
      </c>
      <c r="G85" s="245"/>
      <c r="H85" s="138" t="s">
        <v>230</v>
      </c>
      <c r="I85" s="245"/>
      <c r="J85" s="287" t="s">
        <v>230</v>
      </c>
    </row>
    <row r="86" spans="1:10" x14ac:dyDescent="0.25">
      <c r="A86" s="143">
        <f>+A79+1</f>
        <v>12</v>
      </c>
      <c r="B86" s="42" t="s">
        <v>183</v>
      </c>
      <c r="C86" s="245"/>
      <c r="D86" s="382"/>
      <c r="E86" s="245"/>
      <c r="F86" s="283"/>
      <c r="G86" s="245"/>
      <c r="H86" s="188"/>
      <c r="I86" s="245"/>
      <c r="J86" s="46"/>
    </row>
    <row r="87" spans="1:10" x14ac:dyDescent="0.25">
      <c r="A87" s="143"/>
      <c r="B87" s="35" t="s">
        <v>141</v>
      </c>
      <c r="C87" s="245"/>
      <c r="D87" s="96">
        <v>42913674.159999996</v>
      </c>
      <c r="E87" s="245"/>
      <c r="F87">
        <v>536458.29999999993</v>
      </c>
      <c r="G87" s="245"/>
      <c r="H87" s="190" t="s">
        <v>230</v>
      </c>
      <c r="I87" s="245"/>
      <c r="J87" s="190" t="s">
        <v>230</v>
      </c>
    </row>
    <row r="88" spans="1:10" x14ac:dyDescent="0.25">
      <c r="A88" s="143"/>
      <c r="B88" s="35" t="s">
        <v>144</v>
      </c>
      <c r="C88" s="245"/>
      <c r="D88" s="96">
        <v>6830047.0599999996</v>
      </c>
      <c r="E88" s="245"/>
      <c r="F88">
        <v>8091.76</v>
      </c>
      <c r="G88" s="245"/>
      <c r="H88" s="190" t="s">
        <v>230</v>
      </c>
      <c r="I88" s="245"/>
      <c r="J88" s="190" t="s">
        <v>230</v>
      </c>
    </row>
    <row r="89" spans="1:10" x14ac:dyDescent="0.25">
      <c r="A89" s="143"/>
      <c r="B89" s="35" t="s">
        <v>145</v>
      </c>
      <c r="C89" s="245"/>
      <c r="D89" s="96">
        <v>12959415.4</v>
      </c>
      <c r="E89" s="245"/>
      <c r="F89">
        <v>74937.590000000011</v>
      </c>
      <c r="G89" s="245"/>
      <c r="H89" s="190" t="s">
        <v>230</v>
      </c>
      <c r="I89" s="245"/>
      <c r="J89" s="190" t="s">
        <v>230</v>
      </c>
    </row>
    <row r="90" spans="1:10" x14ac:dyDescent="0.25">
      <c r="A90" s="143"/>
      <c r="B90" s="35" t="s">
        <v>146</v>
      </c>
      <c r="C90" s="245"/>
      <c r="D90" s="96">
        <v>15366745.289999999</v>
      </c>
      <c r="E90" s="245"/>
      <c r="F90">
        <v>76674.78</v>
      </c>
      <c r="G90" s="245"/>
      <c r="H90" s="190" t="s">
        <v>230</v>
      </c>
      <c r="I90" s="245"/>
      <c r="J90" s="190" t="s">
        <v>230</v>
      </c>
    </row>
    <row r="91" spans="1:10" x14ac:dyDescent="0.25">
      <c r="A91" s="143"/>
      <c r="B91" s="35" t="s">
        <v>147</v>
      </c>
      <c r="C91" s="245"/>
      <c r="D91" s="96">
        <v>27458880.439999998</v>
      </c>
      <c r="E91" s="245"/>
      <c r="F91">
        <v>116128.99</v>
      </c>
      <c r="G91" s="245"/>
      <c r="H91" s="190" t="s">
        <v>230</v>
      </c>
      <c r="I91" s="245"/>
      <c r="J91" s="190" t="s">
        <v>230</v>
      </c>
    </row>
    <row r="92" spans="1:10" x14ac:dyDescent="0.25">
      <c r="A92" s="144"/>
      <c r="B92" s="35" t="s">
        <v>148</v>
      </c>
      <c r="C92" s="245"/>
      <c r="D92" s="385">
        <v>105528762.34999999</v>
      </c>
      <c r="E92" s="245"/>
      <c r="F92" s="467">
        <f t="shared" ref="F92" si="3">SUM(F87:F91)</f>
        <v>812291.41999999993</v>
      </c>
      <c r="G92" s="245"/>
      <c r="H92" s="138" t="s">
        <v>230</v>
      </c>
      <c r="I92" s="245"/>
      <c r="J92" s="190" t="s">
        <v>230</v>
      </c>
    </row>
    <row r="93" spans="1:10" x14ac:dyDescent="0.25">
      <c r="A93" s="143">
        <f>+A86+1</f>
        <v>13</v>
      </c>
      <c r="B93" s="42" t="s">
        <v>160</v>
      </c>
      <c r="C93" s="245"/>
      <c r="D93" s="382"/>
      <c r="E93" s="245"/>
      <c r="F93" s="283"/>
      <c r="G93" s="245"/>
      <c r="H93" s="188"/>
      <c r="I93" s="245"/>
      <c r="J93" s="46"/>
    </row>
    <row r="94" spans="1:10" x14ac:dyDescent="0.25">
      <c r="A94" s="143"/>
      <c r="B94" s="35" t="s">
        <v>141</v>
      </c>
      <c r="C94" s="245"/>
      <c r="D94" s="386">
        <v>147842588</v>
      </c>
      <c r="E94" s="245"/>
      <c r="F94" s="287">
        <v>1775611</v>
      </c>
      <c r="G94" s="245"/>
      <c r="H94" s="95">
        <v>56734833</v>
      </c>
      <c r="I94" s="245"/>
      <c r="J94" s="61">
        <v>14496636</v>
      </c>
    </row>
    <row r="95" spans="1:10" x14ac:dyDescent="0.25">
      <c r="A95" s="143"/>
      <c r="B95" s="35" t="s">
        <v>144</v>
      </c>
      <c r="C95" s="245"/>
      <c r="D95" s="386">
        <v>15236954</v>
      </c>
      <c r="E95" s="245"/>
      <c r="F95" s="287">
        <v>18900</v>
      </c>
      <c r="G95" s="245"/>
      <c r="H95" s="95">
        <v>5022031</v>
      </c>
      <c r="I95" s="245"/>
      <c r="J95" s="61">
        <v>1088903</v>
      </c>
    </row>
    <row r="96" spans="1:10" x14ac:dyDescent="0.25">
      <c r="A96" s="143"/>
      <c r="B96" s="35" t="s">
        <v>145</v>
      </c>
      <c r="C96" s="245"/>
      <c r="D96" s="386">
        <v>42581237</v>
      </c>
      <c r="E96" s="245"/>
      <c r="F96" s="287">
        <v>280776</v>
      </c>
      <c r="G96" s="245"/>
      <c r="H96" s="95">
        <v>3548139</v>
      </c>
      <c r="I96" s="245"/>
      <c r="J96" s="61">
        <v>2416212</v>
      </c>
    </row>
    <row r="97" spans="1:10" x14ac:dyDescent="0.25">
      <c r="A97" s="143"/>
      <c r="B97" s="35" t="s">
        <v>146</v>
      </c>
      <c r="C97" s="245"/>
      <c r="D97" s="386">
        <v>40884899</v>
      </c>
      <c r="E97" s="245"/>
      <c r="F97" s="287">
        <v>227407</v>
      </c>
      <c r="G97" s="245"/>
      <c r="H97" s="95">
        <v>4586217</v>
      </c>
      <c r="I97" s="245"/>
      <c r="J97" s="61">
        <v>1141630</v>
      </c>
    </row>
    <row r="98" spans="1:10" x14ac:dyDescent="0.25">
      <c r="A98" s="143"/>
      <c r="B98" s="35" t="s">
        <v>147</v>
      </c>
      <c r="C98" s="245"/>
      <c r="D98" s="386">
        <v>65047475</v>
      </c>
      <c r="E98" s="245"/>
      <c r="F98" s="287">
        <v>213485</v>
      </c>
      <c r="G98" s="245"/>
      <c r="H98" s="95">
        <v>9485480</v>
      </c>
      <c r="I98" s="245"/>
      <c r="J98" s="61">
        <v>712396</v>
      </c>
    </row>
    <row r="99" spans="1:10" ht="15.75" thickBot="1" x14ac:dyDescent="0.3">
      <c r="A99" s="144"/>
      <c r="B99" s="48" t="s">
        <v>148</v>
      </c>
      <c r="C99" s="245"/>
      <c r="D99" s="383">
        <v>311593153</v>
      </c>
      <c r="E99" s="245"/>
      <c r="F99" s="241">
        <v>2516179</v>
      </c>
      <c r="G99" s="245"/>
      <c r="H99" s="124">
        <v>79376700</v>
      </c>
      <c r="I99" s="245"/>
      <c r="J99" s="32">
        <v>19855777</v>
      </c>
    </row>
    <row r="100" spans="1:10" x14ac:dyDescent="0.25">
      <c r="A100" s="143">
        <f>+A93+1</f>
        <v>14</v>
      </c>
      <c r="B100" s="98" t="s">
        <v>180</v>
      </c>
      <c r="C100" s="245"/>
      <c r="D100" s="379"/>
      <c r="E100" s="245"/>
      <c r="F100" s="280"/>
      <c r="G100" s="245"/>
      <c r="H100" s="185"/>
      <c r="I100" s="245"/>
      <c r="J100" s="92"/>
    </row>
    <row r="101" spans="1:10" x14ac:dyDescent="0.25">
      <c r="A101" s="143"/>
      <c r="B101" s="35" t="s">
        <v>141</v>
      </c>
      <c r="C101" s="245"/>
      <c r="D101" s="386">
        <v>140897126</v>
      </c>
      <c r="E101" s="245"/>
      <c r="F101" s="287">
        <v>2553047</v>
      </c>
      <c r="G101" s="245"/>
      <c r="H101" s="190">
        <v>39138448</v>
      </c>
      <c r="I101" s="245"/>
      <c r="J101" s="61">
        <v>11347558</v>
      </c>
    </row>
    <row r="102" spans="1:10" x14ac:dyDescent="0.25">
      <c r="A102" s="143"/>
      <c r="B102" s="35" t="s">
        <v>144</v>
      </c>
      <c r="C102" s="245"/>
      <c r="D102" s="386">
        <v>12508865</v>
      </c>
      <c r="E102" s="245"/>
      <c r="F102" s="287">
        <v>18008</v>
      </c>
      <c r="G102" s="245"/>
      <c r="H102" s="190">
        <v>3336393</v>
      </c>
      <c r="I102" s="245"/>
      <c r="J102" s="61">
        <v>742768</v>
      </c>
    </row>
    <row r="103" spans="1:10" x14ac:dyDescent="0.25">
      <c r="A103" s="143"/>
      <c r="B103" s="35" t="s">
        <v>145</v>
      </c>
      <c r="C103" s="245"/>
      <c r="D103" s="386">
        <v>38499474</v>
      </c>
      <c r="E103" s="245"/>
      <c r="F103" s="287">
        <v>494423</v>
      </c>
      <c r="G103" s="245"/>
      <c r="H103" s="190">
        <v>2175411</v>
      </c>
      <c r="I103" s="245"/>
      <c r="J103" s="61">
        <v>1388509</v>
      </c>
    </row>
    <row r="104" spans="1:10" x14ac:dyDescent="0.25">
      <c r="A104" s="143"/>
      <c r="B104" s="35" t="s">
        <v>146</v>
      </c>
      <c r="C104" s="245"/>
      <c r="D104" s="386">
        <v>33937754</v>
      </c>
      <c r="E104" s="245"/>
      <c r="F104" s="287">
        <v>359283</v>
      </c>
      <c r="G104" s="245"/>
      <c r="H104" s="190">
        <v>2707768</v>
      </c>
      <c r="I104" s="245"/>
      <c r="J104" s="61">
        <v>580384</v>
      </c>
    </row>
    <row r="105" spans="1:10" x14ac:dyDescent="0.25">
      <c r="A105" s="143"/>
      <c r="B105" s="35" t="s">
        <v>147</v>
      </c>
      <c r="C105" s="245"/>
      <c r="D105" s="386">
        <v>55118264</v>
      </c>
      <c r="E105" s="245"/>
      <c r="F105" s="287">
        <v>166515</v>
      </c>
      <c r="G105" s="245"/>
      <c r="H105" s="190">
        <v>5617868</v>
      </c>
      <c r="I105" s="245"/>
      <c r="J105" s="61">
        <v>435433</v>
      </c>
    </row>
    <row r="106" spans="1:10" x14ac:dyDescent="0.25">
      <c r="A106" s="144"/>
      <c r="B106" s="35" t="s">
        <v>148</v>
      </c>
      <c r="C106" s="245"/>
      <c r="D106" s="387">
        <v>280961483</v>
      </c>
      <c r="E106" s="245"/>
      <c r="F106" s="286">
        <v>3591276</v>
      </c>
      <c r="G106" s="245"/>
      <c r="H106" s="129">
        <v>52975888</v>
      </c>
      <c r="I106" s="245"/>
      <c r="J106" s="41">
        <v>14494652</v>
      </c>
    </row>
    <row r="107" spans="1:10" x14ac:dyDescent="0.25">
      <c r="A107" s="143">
        <f>+A100+1</f>
        <v>15</v>
      </c>
      <c r="B107" s="83" t="s">
        <v>162</v>
      </c>
      <c r="C107" s="245"/>
      <c r="D107" s="378"/>
      <c r="E107" s="245"/>
      <c r="F107" s="279"/>
      <c r="G107" s="245"/>
      <c r="H107" s="184"/>
      <c r="I107" s="245"/>
      <c r="J107" s="87"/>
    </row>
    <row r="108" spans="1:10" x14ac:dyDescent="0.25">
      <c r="A108" s="143"/>
      <c r="B108" s="57" t="s">
        <v>141</v>
      </c>
      <c r="C108" s="245"/>
      <c r="D108" s="388">
        <v>937397</v>
      </c>
      <c r="E108" s="245"/>
      <c r="F108" s="288">
        <v>11633</v>
      </c>
      <c r="G108" s="245"/>
      <c r="H108" s="191">
        <v>499069</v>
      </c>
      <c r="I108" s="245"/>
      <c r="J108" s="61">
        <v>161917</v>
      </c>
    </row>
    <row r="109" spans="1:10" x14ac:dyDescent="0.25">
      <c r="A109" s="143"/>
      <c r="B109" s="57" t="s">
        <v>144</v>
      </c>
      <c r="C109" s="245"/>
      <c r="D109" s="388">
        <v>143003</v>
      </c>
      <c r="E109" s="245"/>
      <c r="F109" s="288">
        <v>138</v>
      </c>
      <c r="G109" s="245"/>
      <c r="H109" s="191">
        <v>60888</v>
      </c>
      <c r="I109" s="245"/>
      <c r="J109" s="61">
        <v>15782</v>
      </c>
    </row>
    <row r="110" spans="1:10" x14ac:dyDescent="0.25">
      <c r="A110" s="143"/>
      <c r="B110" s="57" t="s">
        <v>145</v>
      </c>
      <c r="C110" s="245"/>
      <c r="D110" s="388">
        <v>163455</v>
      </c>
      <c r="E110" s="245"/>
      <c r="F110" s="288">
        <v>1830</v>
      </c>
      <c r="G110" s="245"/>
      <c r="H110" s="191">
        <v>23836</v>
      </c>
      <c r="I110" s="245"/>
      <c r="J110" s="61">
        <v>13486</v>
      </c>
    </row>
    <row r="111" spans="1:10" x14ac:dyDescent="0.25">
      <c r="A111" s="143"/>
      <c r="B111" s="57" t="s">
        <v>146</v>
      </c>
      <c r="C111" s="245"/>
      <c r="D111" s="388">
        <v>19640</v>
      </c>
      <c r="E111" s="245"/>
      <c r="F111" s="288">
        <v>82</v>
      </c>
      <c r="G111" s="245"/>
      <c r="H111" s="191">
        <v>9687</v>
      </c>
      <c r="I111" s="245"/>
      <c r="J111" s="61">
        <v>405</v>
      </c>
    </row>
    <row r="112" spans="1:10" x14ac:dyDescent="0.25">
      <c r="A112" s="143"/>
      <c r="B112" s="57" t="s">
        <v>147</v>
      </c>
      <c r="C112" s="245"/>
      <c r="D112" s="388">
        <v>7338</v>
      </c>
      <c r="E112" s="245"/>
      <c r="F112" s="288">
        <v>12</v>
      </c>
      <c r="G112" s="245"/>
      <c r="H112" s="191">
        <v>6629</v>
      </c>
      <c r="I112" s="245"/>
      <c r="J112" s="61">
        <v>86</v>
      </c>
    </row>
    <row r="113" spans="1:10" ht="15.75" thickBot="1" x14ac:dyDescent="0.3">
      <c r="A113" s="144"/>
      <c r="B113" s="64" t="s">
        <v>148</v>
      </c>
      <c r="C113" s="245"/>
      <c r="D113" s="374">
        <v>1270833</v>
      </c>
      <c r="E113" s="245"/>
      <c r="F113" s="275">
        <v>13695</v>
      </c>
      <c r="G113" s="245"/>
      <c r="H113" s="66">
        <v>600109</v>
      </c>
      <c r="I113" s="245"/>
      <c r="J113" s="68">
        <v>191676</v>
      </c>
    </row>
    <row r="114" spans="1:10" x14ac:dyDescent="0.25">
      <c r="A114" s="143">
        <f>+A107+1</f>
        <v>16</v>
      </c>
      <c r="B114" s="98" t="s">
        <v>163</v>
      </c>
      <c r="C114" s="245"/>
      <c r="D114" s="379"/>
      <c r="E114" s="245"/>
      <c r="F114" s="280"/>
      <c r="G114" s="245"/>
      <c r="H114" s="185"/>
      <c r="I114" s="245"/>
      <c r="J114" s="92"/>
    </row>
    <row r="115" spans="1:10" x14ac:dyDescent="0.25">
      <c r="A115" s="143"/>
      <c r="B115" s="35" t="s">
        <v>141</v>
      </c>
      <c r="C115" s="245"/>
      <c r="D115" s="386">
        <v>6945462</v>
      </c>
      <c r="E115" s="245"/>
      <c r="F115" s="287">
        <v>-777436</v>
      </c>
      <c r="G115" s="245"/>
      <c r="H115" s="95">
        <v>17596385</v>
      </c>
      <c r="I115" s="245"/>
      <c r="J115" s="31">
        <v>3149078</v>
      </c>
    </row>
    <row r="116" spans="1:10" x14ac:dyDescent="0.25">
      <c r="A116" s="143"/>
      <c r="B116" s="35" t="s">
        <v>144</v>
      </c>
      <c r="C116" s="245"/>
      <c r="D116" s="386">
        <v>2728089</v>
      </c>
      <c r="E116" s="245"/>
      <c r="F116" s="287">
        <v>892</v>
      </c>
      <c r="G116" s="245"/>
      <c r="H116" s="95">
        <v>1685638</v>
      </c>
      <c r="I116" s="245"/>
      <c r="J116" s="31">
        <v>346135</v>
      </c>
    </row>
    <row r="117" spans="1:10" x14ac:dyDescent="0.25">
      <c r="A117" s="143"/>
      <c r="B117" s="35" t="s">
        <v>145</v>
      </c>
      <c r="C117" s="245"/>
      <c r="D117" s="386">
        <v>4081763</v>
      </c>
      <c r="E117" s="245"/>
      <c r="F117" s="287">
        <v>-213647</v>
      </c>
      <c r="G117" s="245"/>
      <c r="H117" s="95">
        <v>1372728</v>
      </c>
      <c r="I117" s="245"/>
      <c r="J117" s="31">
        <v>1027703</v>
      </c>
    </row>
    <row r="118" spans="1:10" x14ac:dyDescent="0.25">
      <c r="A118" s="143"/>
      <c r="B118" s="35" t="s">
        <v>146</v>
      </c>
      <c r="C118" s="245"/>
      <c r="D118" s="386">
        <v>6947145</v>
      </c>
      <c r="E118" s="245"/>
      <c r="F118" s="287">
        <v>-131876</v>
      </c>
      <c r="G118" s="245"/>
      <c r="H118" s="95">
        <v>1878449</v>
      </c>
      <c r="I118" s="245"/>
      <c r="J118" s="31">
        <v>561246</v>
      </c>
    </row>
    <row r="119" spans="1:10" x14ac:dyDescent="0.25">
      <c r="A119" s="143"/>
      <c r="B119" s="35" t="s">
        <v>147</v>
      </c>
      <c r="C119" s="245"/>
      <c r="D119" s="386">
        <v>9929211</v>
      </c>
      <c r="E119" s="245"/>
      <c r="F119" s="287">
        <v>46970</v>
      </c>
      <c r="G119" s="245"/>
      <c r="H119" s="95">
        <v>3867612</v>
      </c>
      <c r="I119" s="245"/>
      <c r="J119" s="31">
        <v>276963</v>
      </c>
    </row>
    <row r="120" spans="1:10" ht="15.75" thickBot="1" x14ac:dyDescent="0.3">
      <c r="A120" s="144"/>
      <c r="B120" s="48" t="s">
        <v>148</v>
      </c>
      <c r="C120" s="245"/>
      <c r="D120" s="383">
        <v>30631670</v>
      </c>
      <c r="E120" s="245"/>
      <c r="F120" s="241">
        <v>-1075097</v>
      </c>
      <c r="G120" s="245"/>
      <c r="H120" s="124">
        <v>26400812</v>
      </c>
      <c r="I120" s="245"/>
      <c r="J120" s="32">
        <v>5361125</v>
      </c>
    </row>
    <row r="121" spans="1:10" x14ac:dyDescent="0.25">
      <c r="A121" s="143">
        <f>+A114+1</f>
        <v>17</v>
      </c>
      <c r="B121" s="103" t="s">
        <v>164</v>
      </c>
      <c r="C121" s="245"/>
      <c r="D121" s="375"/>
      <c r="E121" s="245"/>
      <c r="F121" s="276"/>
      <c r="G121" s="245"/>
      <c r="H121" s="181"/>
      <c r="I121" s="245"/>
      <c r="J121" s="75"/>
    </row>
    <row r="122" spans="1:10" x14ac:dyDescent="0.25">
      <c r="A122" s="143"/>
      <c r="B122" s="57" t="s">
        <v>141</v>
      </c>
      <c r="C122" s="245"/>
      <c r="D122" s="104">
        <v>2263</v>
      </c>
      <c r="E122" s="245"/>
      <c r="F122" s="192">
        <v>1</v>
      </c>
      <c r="G122" s="245"/>
      <c r="H122" s="192">
        <v>1304</v>
      </c>
      <c r="I122" s="245"/>
      <c r="J122" s="61">
        <v>17</v>
      </c>
    </row>
    <row r="123" spans="1:10" x14ac:dyDescent="0.25">
      <c r="A123" s="143"/>
      <c r="B123" s="57" t="s">
        <v>144</v>
      </c>
      <c r="C123" s="245"/>
      <c r="D123" s="104">
        <v>25013</v>
      </c>
      <c r="E123" s="245"/>
      <c r="F123" s="192">
        <v>22</v>
      </c>
      <c r="G123" s="245"/>
      <c r="H123" s="192">
        <v>11537</v>
      </c>
      <c r="I123" s="245"/>
      <c r="J123" s="61">
        <v>2610</v>
      </c>
    </row>
    <row r="124" spans="1:10" x14ac:dyDescent="0.25">
      <c r="A124" s="143"/>
      <c r="B124" s="57" t="s">
        <v>145</v>
      </c>
      <c r="C124" s="245"/>
      <c r="D124" s="104">
        <v>1</v>
      </c>
      <c r="E124" s="245"/>
      <c r="F124" s="192">
        <v>0</v>
      </c>
      <c r="G124" s="245"/>
      <c r="H124" s="192">
        <v>0</v>
      </c>
      <c r="I124" s="245"/>
      <c r="J124" s="61">
        <v>0</v>
      </c>
    </row>
    <row r="125" spans="1:10" x14ac:dyDescent="0.25">
      <c r="A125" s="143"/>
      <c r="B125" s="57" t="s">
        <v>146</v>
      </c>
      <c r="C125" s="245"/>
      <c r="D125" s="104">
        <v>0</v>
      </c>
      <c r="E125" s="245"/>
      <c r="F125" s="192">
        <v>0</v>
      </c>
      <c r="G125" s="245"/>
      <c r="H125" s="192">
        <v>0</v>
      </c>
      <c r="I125" s="245"/>
      <c r="J125" s="61">
        <v>0</v>
      </c>
    </row>
    <row r="126" spans="1:10" x14ac:dyDescent="0.25">
      <c r="A126" s="143"/>
      <c r="B126" s="57" t="s">
        <v>147</v>
      </c>
      <c r="C126" s="245"/>
      <c r="D126" s="104">
        <v>0</v>
      </c>
      <c r="E126" s="245"/>
      <c r="F126" s="192">
        <v>0</v>
      </c>
      <c r="G126" s="245"/>
      <c r="H126" s="192">
        <v>0</v>
      </c>
      <c r="I126" s="245"/>
      <c r="J126" s="61">
        <v>0</v>
      </c>
    </row>
    <row r="127" spans="1:10" x14ac:dyDescent="0.25">
      <c r="A127" s="144"/>
      <c r="B127" s="57" t="s">
        <v>148</v>
      </c>
      <c r="C127" s="245"/>
      <c r="D127" s="121">
        <v>27277</v>
      </c>
      <c r="E127" s="245"/>
      <c r="F127" s="193">
        <v>23</v>
      </c>
      <c r="G127" s="245"/>
      <c r="H127" s="193">
        <v>12841</v>
      </c>
      <c r="I127" s="245"/>
      <c r="J127" s="82">
        <v>2627</v>
      </c>
    </row>
    <row r="128" spans="1:10" x14ac:dyDescent="0.25">
      <c r="A128" s="143">
        <f>+A121+1</f>
        <v>18</v>
      </c>
      <c r="B128" s="103" t="s">
        <v>165</v>
      </c>
      <c r="C128" s="245"/>
      <c r="D128" s="378"/>
      <c r="E128" s="245"/>
      <c r="F128" s="279"/>
      <c r="G128" s="245"/>
      <c r="H128" s="184"/>
      <c r="I128" s="245"/>
      <c r="J128" s="87"/>
    </row>
    <row r="129" spans="1:10" x14ac:dyDescent="0.25">
      <c r="A129" s="143"/>
      <c r="B129" s="57" t="s">
        <v>141</v>
      </c>
      <c r="C129" s="245"/>
      <c r="D129" s="107">
        <v>884</v>
      </c>
      <c r="E129" s="245"/>
      <c r="F129" s="194">
        <v>0</v>
      </c>
      <c r="G129" s="245"/>
      <c r="H129" s="194">
        <v>89</v>
      </c>
      <c r="I129" s="245"/>
      <c r="J129" s="61">
        <v>6</v>
      </c>
    </row>
    <row r="130" spans="1:10" x14ac:dyDescent="0.25">
      <c r="A130" s="143"/>
      <c r="B130" s="57" t="s">
        <v>144</v>
      </c>
      <c r="C130" s="245"/>
      <c r="D130" s="107">
        <v>300</v>
      </c>
      <c r="E130" s="245"/>
      <c r="F130" s="194">
        <v>0</v>
      </c>
      <c r="G130" s="245"/>
      <c r="H130" s="194">
        <v>40</v>
      </c>
      <c r="I130" s="245"/>
      <c r="J130" s="61">
        <v>3</v>
      </c>
    </row>
    <row r="131" spans="1:10" x14ac:dyDescent="0.25">
      <c r="A131" s="143"/>
      <c r="B131" s="57" t="s">
        <v>145</v>
      </c>
      <c r="C131" s="245"/>
      <c r="D131" s="107">
        <v>52</v>
      </c>
      <c r="E131" s="245"/>
      <c r="F131" s="194">
        <v>0</v>
      </c>
      <c r="G131" s="245"/>
      <c r="H131" s="194">
        <v>12</v>
      </c>
      <c r="I131" s="245"/>
      <c r="J131" s="61">
        <v>1</v>
      </c>
    </row>
    <row r="132" spans="1:10" x14ac:dyDescent="0.25">
      <c r="A132" s="143"/>
      <c r="B132" s="57" t="s">
        <v>146</v>
      </c>
      <c r="C132" s="245"/>
      <c r="D132" s="107">
        <v>1</v>
      </c>
      <c r="E132" s="245"/>
      <c r="F132" s="194">
        <v>0</v>
      </c>
      <c r="G132" s="245"/>
      <c r="H132" s="194">
        <v>5</v>
      </c>
      <c r="I132" s="245"/>
      <c r="J132" s="61">
        <v>0</v>
      </c>
    </row>
    <row r="133" spans="1:10" x14ac:dyDescent="0.25">
      <c r="A133" s="143"/>
      <c r="B133" s="57" t="s">
        <v>147</v>
      </c>
      <c r="C133" s="245"/>
      <c r="D133" s="107">
        <v>0</v>
      </c>
      <c r="E133" s="245"/>
      <c r="F133" s="194">
        <v>0</v>
      </c>
      <c r="G133" s="245"/>
      <c r="H133" s="194">
        <v>1</v>
      </c>
      <c r="I133" s="245"/>
      <c r="J133" s="61">
        <v>0</v>
      </c>
    </row>
    <row r="134" spans="1:10" x14ac:dyDescent="0.25">
      <c r="A134" s="144"/>
      <c r="B134" s="57" t="s">
        <v>148</v>
      </c>
      <c r="C134" s="245"/>
      <c r="D134" s="117">
        <v>1237</v>
      </c>
      <c r="E134" s="245"/>
      <c r="F134" s="195">
        <v>0</v>
      </c>
      <c r="G134" s="245"/>
      <c r="H134" s="195">
        <v>147</v>
      </c>
      <c r="I134" s="245"/>
      <c r="J134" s="82">
        <v>10</v>
      </c>
    </row>
    <row r="135" spans="1:10" x14ac:dyDescent="0.25">
      <c r="A135" s="143" t="s">
        <v>221</v>
      </c>
      <c r="B135" s="103" t="s">
        <v>165</v>
      </c>
      <c r="C135" s="245"/>
      <c r="D135" s="378"/>
      <c r="E135" s="245"/>
      <c r="F135" s="279"/>
      <c r="G135" s="245"/>
      <c r="H135" s="184"/>
      <c r="I135" s="245"/>
      <c r="J135" s="87"/>
    </row>
    <row r="136" spans="1:10" x14ac:dyDescent="0.25">
      <c r="A136" s="144"/>
      <c r="B136" s="57" t="s">
        <v>141</v>
      </c>
      <c r="C136" s="245"/>
      <c r="D136" s="117">
        <v>915</v>
      </c>
      <c r="E136" s="245"/>
      <c r="F136" s="195">
        <v>1</v>
      </c>
      <c r="G136" s="245"/>
      <c r="H136" s="194">
        <v>115</v>
      </c>
      <c r="I136" s="245"/>
      <c r="J136" s="61">
        <v>7</v>
      </c>
    </row>
    <row r="137" spans="1:10" x14ac:dyDescent="0.25">
      <c r="A137" s="144"/>
      <c r="B137" s="57" t="s">
        <v>144</v>
      </c>
      <c r="C137" s="245"/>
      <c r="D137" s="117">
        <v>354</v>
      </c>
      <c r="E137" s="245"/>
      <c r="F137" s="195">
        <v>0</v>
      </c>
      <c r="G137" s="245"/>
      <c r="H137" s="194">
        <v>69</v>
      </c>
      <c r="I137" s="245"/>
      <c r="J137" s="61">
        <v>6</v>
      </c>
    </row>
    <row r="138" spans="1:10" x14ac:dyDescent="0.25">
      <c r="A138" s="144"/>
      <c r="B138" s="57" t="s">
        <v>145</v>
      </c>
      <c r="C138" s="245"/>
      <c r="D138" s="117">
        <v>51</v>
      </c>
      <c r="E138" s="245"/>
      <c r="F138" s="195">
        <v>0</v>
      </c>
      <c r="G138" s="245"/>
      <c r="H138" s="194">
        <v>7</v>
      </c>
      <c r="I138" s="245"/>
      <c r="J138" s="61">
        <v>2</v>
      </c>
    </row>
    <row r="139" spans="1:10" x14ac:dyDescent="0.25">
      <c r="A139" s="144"/>
      <c r="B139" s="57" t="s">
        <v>146</v>
      </c>
      <c r="C139" s="245"/>
      <c r="D139" s="117">
        <v>1</v>
      </c>
      <c r="E139" s="245"/>
      <c r="F139" s="195">
        <v>0</v>
      </c>
      <c r="G139" s="245"/>
      <c r="H139" s="194">
        <v>3</v>
      </c>
      <c r="I139" s="245"/>
      <c r="J139" s="61">
        <v>0</v>
      </c>
    </row>
    <row r="140" spans="1:10" x14ac:dyDescent="0.25">
      <c r="A140" s="144"/>
      <c r="B140" s="57" t="s">
        <v>147</v>
      </c>
      <c r="C140" s="245"/>
      <c r="D140" s="117">
        <v>0</v>
      </c>
      <c r="E140" s="245"/>
      <c r="F140" s="195">
        <v>0</v>
      </c>
      <c r="G140" s="245"/>
      <c r="H140" s="194">
        <v>1</v>
      </c>
      <c r="I140" s="245"/>
      <c r="J140" s="61">
        <v>0</v>
      </c>
    </row>
    <row r="141" spans="1:10" x14ac:dyDescent="0.25">
      <c r="A141" s="144"/>
      <c r="B141" s="57" t="s">
        <v>148</v>
      </c>
      <c r="C141" s="245"/>
      <c r="D141" s="117">
        <v>1321</v>
      </c>
      <c r="E141" s="245"/>
      <c r="F141" s="195">
        <v>1</v>
      </c>
      <c r="G141" s="245"/>
      <c r="H141" s="195">
        <v>195</v>
      </c>
      <c r="I141" s="245"/>
      <c r="J141" s="82">
        <v>15</v>
      </c>
    </row>
    <row r="142" spans="1:10" x14ac:dyDescent="0.25">
      <c r="A142" s="143">
        <f>+A128+1</f>
        <v>19</v>
      </c>
      <c r="B142" s="103" t="s">
        <v>168</v>
      </c>
      <c r="C142" s="245"/>
      <c r="D142" s="378"/>
      <c r="E142" s="245"/>
      <c r="F142" s="279"/>
      <c r="G142" s="245"/>
      <c r="H142" s="184"/>
      <c r="I142" s="245"/>
      <c r="J142" s="87"/>
    </row>
    <row r="143" spans="1:10" x14ac:dyDescent="0.25">
      <c r="A143" s="143"/>
      <c r="B143" s="57" t="s">
        <v>141</v>
      </c>
      <c r="C143" s="245"/>
      <c r="D143" s="107">
        <v>25826</v>
      </c>
      <c r="E143" s="245"/>
      <c r="F143" s="194">
        <v>51</v>
      </c>
      <c r="G143" s="245"/>
      <c r="H143" s="194">
        <v>7160</v>
      </c>
      <c r="I143" s="245"/>
      <c r="J143" s="61">
        <v>1715</v>
      </c>
    </row>
    <row r="144" spans="1:10" x14ac:dyDescent="0.25">
      <c r="A144" s="143"/>
      <c r="B144" s="57" t="s">
        <v>144</v>
      </c>
      <c r="C144" s="245"/>
      <c r="D144" s="107">
        <v>8896</v>
      </c>
      <c r="E144" s="245"/>
      <c r="F144" s="194">
        <v>3</v>
      </c>
      <c r="G144" s="245"/>
      <c r="H144" s="194">
        <v>1766</v>
      </c>
      <c r="I144" s="245"/>
      <c r="J144" s="61">
        <v>323</v>
      </c>
    </row>
    <row r="145" spans="1:10" x14ac:dyDescent="0.25">
      <c r="A145" s="143"/>
      <c r="B145" s="57" t="s">
        <v>145</v>
      </c>
      <c r="C145" s="245"/>
      <c r="D145" s="107">
        <v>889</v>
      </c>
      <c r="E145" s="245"/>
      <c r="F145" s="194">
        <v>0</v>
      </c>
      <c r="G145" s="245"/>
      <c r="H145" s="194">
        <v>98</v>
      </c>
      <c r="I145" s="245"/>
      <c r="J145" s="61">
        <v>32</v>
      </c>
    </row>
    <row r="146" spans="1:10" ht="15.75" thickBot="1" x14ac:dyDescent="0.3">
      <c r="A146" s="143"/>
      <c r="B146" s="57" t="s">
        <v>146</v>
      </c>
      <c r="C146" s="245"/>
      <c r="D146" s="389">
        <v>89</v>
      </c>
      <c r="E146" s="245"/>
      <c r="F146" s="194">
        <v>0</v>
      </c>
      <c r="G146" s="245"/>
      <c r="H146" s="194">
        <v>39</v>
      </c>
      <c r="I146" s="245"/>
      <c r="J146" s="61">
        <v>0</v>
      </c>
    </row>
    <row r="147" spans="1:10" x14ac:dyDescent="0.25">
      <c r="A147" s="143"/>
      <c r="B147" s="57" t="s">
        <v>147</v>
      </c>
      <c r="C147" s="245"/>
      <c r="D147" s="390">
        <v>19</v>
      </c>
      <c r="E147" s="245"/>
      <c r="F147" s="194">
        <v>0</v>
      </c>
      <c r="G147" s="245"/>
      <c r="H147" s="194">
        <v>16</v>
      </c>
      <c r="I147" s="245"/>
      <c r="J147" s="61">
        <v>0</v>
      </c>
    </row>
    <row r="148" spans="1:10" ht="15.75" thickBot="1" x14ac:dyDescent="0.3">
      <c r="A148" s="144"/>
      <c r="B148" s="109" t="s">
        <v>148</v>
      </c>
      <c r="C148" s="245"/>
      <c r="D148" s="113">
        <v>35719</v>
      </c>
      <c r="E148" s="245"/>
      <c r="F148" s="196">
        <v>54</v>
      </c>
      <c r="G148" s="245"/>
      <c r="H148" s="196">
        <v>9079</v>
      </c>
      <c r="I148" s="245"/>
      <c r="J148" s="112">
        <v>2070</v>
      </c>
    </row>
    <row r="149" spans="1:10" ht="15.75" thickTop="1" x14ac:dyDescent="0.25">
      <c r="A149" s="143">
        <f>+A142+1</f>
        <v>20</v>
      </c>
      <c r="B149" s="103" t="s">
        <v>169</v>
      </c>
      <c r="C149" s="245"/>
      <c r="D149" s="375"/>
      <c r="E149" s="245"/>
      <c r="F149" s="276"/>
      <c r="G149" s="245"/>
      <c r="H149" s="181"/>
      <c r="I149" s="245"/>
      <c r="J149" s="75"/>
    </row>
    <row r="150" spans="1:10" x14ac:dyDescent="0.25">
      <c r="A150" s="143"/>
      <c r="B150" s="57" t="s">
        <v>141</v>
      </c>
      <c r="C150" s="245"/>
      <c r="D150" s="391">
        <v>113530722</v>
      </c>
      <c r="E150" s="245"/>
      <c r="F150" s="468">
        <v>1148399</v>
      </c>
      <c r="G150" s="245"/>
      <c r="H150" s="213">
        <v>44330396</v>
      </c>
      <c r="I150" s="245"/>
      <c r="J150" s="61">
        <v>10339759</v>
      </c>
    </row>
    <row r="151" spans="1:10" x14ac:dyDescent="0.25">
      <c r="A151" s="143"/>
      <c r="B151" s="57" t="s">
        <v>144</v>
      </c>
      <c r="C151" s="245"/>
      <c r="D151" s="391">
        <v>12991787</v>
      </c>
      <c r="E151" s="245"/>
      <c r="F151" s="468">
        <v>13186</v>
      </c>
      <c r="G151" s="245"/>
      <c r="H151" s="213">
        <v>4481124</v>
      </c>
      <c r="I151" s="245"/>
      <c r="J151" s="61">
        <v>894435</v>
      </c>
    </row>
    <row r="152" spans="1:10" x14ac:dyDescent="0.25">
      <c r="A152" s="143"/>
      <c r="B152" s="57" t="s">
        <v>145</v>
      </c>
      <c r="C152" s="245"/>
      <c r="D152" s="391">
        <v>29739719</v>
      </c>
      <c r="E152" s="245"/>
      <c r="F152" s="468">
        <v>103163</v>
      </c>
      <c r="G152" s="245"/>
      <c r="H152" s="213">
        <v>2904624</v>
      </c>
      <c r="I152" s="245"/>
      <c r="J152" s="61">
        <v>1795565</v>
      </c>
    </row>
    <row r="153" spans="1:10" x14ac:dyDescent="0.25">
      <c r="A153" s="143"/>
      <c r="B153" s="57" t="s">
        <v>146</v>
      </c>
      <c r="C153" s="245"/>
      <c r="D153" s="391">
        <v>27084361</v>
      </c>
      <c r="E153" s="245"/>
      <c r="F153" s="468">
        <v>119556</v>
      </c>
      <c r="G153" s="245"/>
      <c r="H153" s="213">
        <v>3686450</v>
      </c>
      <c r="I153" s="245"/>
      <c r="J153" s="61">
        <v>865327</v>
      </c>
    </row>
    <row r="154" spans="1:10" x14ac:dyDescent="0.25">
      <c r="A154" s="143"/>
      <c r="B154" s="57" t="s">
        <v>147</v>
      </c>
      <c r="C154" s="245"/>
      <c r="D154" s="391">
        <v>46701090</v>
      </c>
      <c r="E154" s="245"/>
      <c r="F154" s="468">
        <v>177747</v>
      </c>
      <c r="G154" s="245"/>
      <c r="H154" s="213">
        <v>7296133</v>
      </c>
      <c r="I154" s="245"/>
      <c r="J154" s="61">
        <v>291826</v>
      </c>
    </row>
    <row r="155" spans="1:10" x14ac:dyDescent="0.25">
      <c r="A155" s="144"/>
      <c r="B155" s="57" t="s">
        <v>148</v>
      </c>
      <c r="C155" s="245"/>
      <c r="D155" s="392">
        <v>230047679</v>
      </c>
      <c r="E155" s="245"/>
      <c r="F155" s="469">
        <v>1562051</v>
      </c>
      <c r="G155" s="245"/>
      <c r="H155" s="219">
        <v>62698727</v>
      </c>
      <c r="I155" s="245"/>
      <c r="J155" s="82">
        <v>14186912</v>
      </c>
    </row>
    <row r="156" spans="1:10" x14ac:dyDescent="0.25">
      <c r="C156" s="245"/>
      <c r="D156" s="378"/>
      <c r="E156" s="245"/>
      <c r="F156" s="378"/>
      <c r="G156" s="245"/>
      <c r="I156" s="245"/>
      <c r="J156" s="87"/>
    </row>
    <row r="157" spans="1:10" x14ac:dyDescent="0.25">
      <c r="C157" s="245"/>
      <c r="D157" s="168">
        <v>0</v>
      </c>
      <c r="E157" s="245"/>
      <c r="F157" s="168">
        <v>0</v>
      </c>
      <c r="G157" s="245"/>
      <c r="H157">
        <v>0</v>
      </c>
      <c r="I157" s="245"/>
      <c r="J157" s="418">
        <v>0</v>
      </c>
    </row>
    <row r="158" spans="1:10" x14ac:dyDescent="0.25">
      <c r="C158" s="245"/>
      <c r="D158" s="168">
        <v>0</v>
      </c>
      <c r="E158" s="245"/>
      <c r="F158" s="168">
        <v>0</v>
      </c>
      <c r="G158" s="245"/>
      <c r="H158">
        <v>0</v>
      </c>
      <c r="I158" s="245"/>
      <c r="J158" s="418">
        <v>0</v>
      </c>
    </row>
    <row r="159" spans="1:10" x14ac:dyDescent="0.25">
      <c r="C159" s="245"/>
      <c r="D159" s="168">
        <v>0</v>
      </c>
      <c r="E159" s="245"/>
      <c r="F159" s="168">
        <v>0</v>
      </c>
      <c r="G159" s="245"/>
      <c r="H159">
        <v>0</v>
      </c>
      <c r="I159" s="245"/>
      <c r="J159" s="418">
        <v>0</v>
      </c>
    </row>
    <row r="160" spans="1:10" x14ac:dyDescent="0.25">
      <c r="C160" s="245"/>
      <c r="D160" s="168">
        <v>0</v>
      </c>
      <c r="E160" s="245"/>
      <c r="F160" s="168">
        <v>0</v>
      </c>
      <c r="G160" s="245"/>
      <c r="H160">
        <v>0</v>
      </c>
      <c r="I160" s="245"/>
      <c r="J160" s="418">
        <v>0</v>
      </c>
    </row>
    <row r="161" spans="3:10" x14ac:dyDescent="0.25">
      <c r="C161" s="245"/>
      <c r="D161" s="168">
        <v>0</v>
      </c>
      <c r="E161" s="245"/>
      <c r="F161" s="168">
        <v>0</v>
      </c>
      <c r="G161" s="245"/>
      <c r="H161">
        <v>0</v>
      </c>
      <c r="I161" s="245"/>
      <c r="J161" s="418">
        <v>0</v>
      </c>
    </row>
    <row r="162" spans="3:10" ht="15.75" thickBot="1" x14ac:dyDescent="0.3">
      <c r="C162" s="245"/>
      <c r="D162" s="171">
        <v>0</v>
      </c>
      <c r="E162" s="245"/>
      <c r="F162" s="171">
        <v>0</v>
      </c>
      <c r="G162" s="245"/>
      <c r="H162">
        <v>0</v>
      </c>
      <c r="I162" s="245"/>
      <c r="J162" s="420">
        <v>0</v>
      </c>
    </row>
    <row r="163" spans="3:10" ht="15.75" thickTop="1" x14ac:dyDescent="0.25">
      <c r="C163" s="245"/>
      <c r="E163" s="245"/>
      <c r="G163" s="245"/>
      <c r="I163" s="245"/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RMDOCS!5313837.1</documentid>
  <senderid>ABERGER</senderid>
  <senderemail>ABERGER@RICHMAYLAW.COM</senderemail>
  <lastmodified>2024-12-05T16:03:41.0000000-05:00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OpCo's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2024-12-05T21:03:41Z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